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apeart1\Downloads\"/>
    </mc:Choice>
  </mc:AlternateContent>
  <xr:revisionPtr revIDLastSave="0" documentId="13_ncr:1_{3D4494E2-02BC-4120-BE50-4728BD381008}" xr6:coauthVersionLast="47" xr6:coauthVersionMax="47" xr10:uidLastSave="{00000000-0000-0000-0000-000000000000}"/>
  <bookViews>
    <workbookView xWindow="-110" yWindow="-110" windowWidth="19420" windowHeight="11500" activeTab="4" xr2:uid="{00000000-000D-0000-FFFF-FFFF00000000}"/>
  </bookViews>
  <sheets>
    <sheet name="LandingPage" sheetId="17" r:id="rId1"/>
    <sheet name="Calculator" sheetId="16" r:id="rId2"/>
    <sheet name="USS_Table" sheetId="11" r:id="rId3"/>
    <sheet name="SAUL_CARE_Table" sheetId="14" r:id="rId4"/>
    <sheet name="SAUL_Start Table" sheetId="18" r:id="rId5"/>
    <sheet name="TaxBands_ContRates" sheetId="12" r:id="rId6"/>
  </sheets>
  <definedNames>
    <definedName name="Ee_NICs_nonPenSMART" localSheetId="1">Calculator!$E$18</definedName>
    <definedName name="Ee_NICs_nonPenSMART" localSheetId="3">SAUL_CARE_Table!$F1</definedName>
    <definedName name="Ee_NICs_nonPenSMART" localSheetId="4">'SAUL_Start Table'!$F1</definedName>
    <definedName name="Ee_NICs_nonPenSMART" localSheetId="2">USS_Table!$F1</definedName>
    <definedName name="Ee_NICs_PenSmart" localSheetId="1">Calculator!$E$20</definedName>
    <definedName name="Ee_NICs_PenSmart" localSheetId="3">SAUL_CARE_Table!$G1</definedName>
    <definedName name="Ee_NICs_PenSmart" localSheetId="4">'SAUL_Start Table'!$G1</definedName>
    <definedName name="Ee_NICs_PenSmart" localSheetId="2">USS_Table!$G1</definedName>
    <definedName name="Ee_NISaving" localSheetId="1">Calculator!$E$22</definedName>
    <definedName name="Ee_NISaving" localSheetId="3">SAUL_CARE_Table!$J1</definedName>
    <definedName name="Ee_NISaving" localSheetId="4">'SAUL_Start Table'!$J1</definedName>
    <definedName name="Ee_NISaving" localSheetId="2">USS_Table!$J1</definedName>
    <definedName name="Ee_StandardConts" localSheetId="1">Calculator!$E$12</definedName>
    <definedName name="Ee_StandardConts" localSheetId="3">SAUL_CARE_Table!$D1</definedName>
    <definedName name="Ee_StandardConts" localSheetId="4">'SAUL_Start Table'!$D1</definedName>
    <definedName name="Ee_StandardConts" localSheetId="2">USS_Table!$D1</definedName>
    <definedName name="Er_ContInclPenSMART" localSheetId="1">Calculator!$E$28</definedName>
    <definedName name="Er_ContInclPenSMART" localSheetId="3">SAUL_CARE_Table!$I1</definedName>
    <definedName name="Er_ContInclPenSMART" localSheetId="4">'SAUL_Start Table'!$I1</definedName>
    <definedName name="Er_ContInclPenSMART" localSheetId="2">USS_Table!$I1</definedName>
    <definedName name="Er_StandardCont" localSheetId="1">Calculator!$E$25</definedName>
    <definedName name="Er_StandardCont" localSheetId="3">SAUL_CARE_Table!$H1</definedName>
    <definedName name="Er_StandardCont" localSheetId="4">'SAUL_Start Table'!$H1</definedName>
    <definedName name="Er_StandardCont" localSheetId="2">USS_Table!$H1</definedName>
    <definedName name="NIBand1">TaxBands_ContRates!$D$9</definedName>
    <definedName name="NIBand1_Ee_Rate">TaxBands_ContRates!$G$9</definedName>
    <definedName name="NIBand1_Er_Rate">TaxBands_ContRates!$J$9</definedName>
    <definedName name="NIBand2">TaxBands_ContRates!$D$10</definedName>
    <definedName name="NIBand2_Ee_Rate">TaxBands_ContRates!$G$10</definedName>
    <definedName name="NIBand2_Er_Rate">TaxBands_ContRates!$J$10</definedName>
    <definedName name="NIBand3">TaxBands_ContRates!$D$11</definedName>
    <definedName name="NIBand3_Ee_Rate">TaxBands_ContRates!$G$11</definedName>
    <definedName name="NIBand3_Er_Rate">TaxBands_ContRates!$J$11</definedName>
    <definedName name="NIBand4">TaxBands_ContRates!$D$12</definedName>
    <definedName name="NIBand4_Ee_Rate">TaxBands_ContRates!$G$12</definedName>
    <definedName name="NIBand4_Er_Rate">TaxBands_ContRates!$J$12</definedName>
    <definedName name="NIBand5">TaxBands_ContRates!$D$13</definedName>
    <definedName name="NIBand5_Ee_Rate">TaxBands_ContRates!$G$13</definedName>
    <definedName name="NIBand5_Er_Rate">TaxBands_ContRates!$J$13</definedName>
    <definedName name="NIBand6">TaxBands_ContRates!$D$14</definedName>
    <definedName name="NIBand6_Ee_Rate">TaxBands_ContRates!$G$14</definedName>
    <definedName name="NIBand6_Er_Rate">TaxBands_ContRates!$J$14</definedName>
    <definedName name="NIBand7">TaxBands_ContRates!$D$15</definedName>
    <definedName name="NIBand7_Ee_Rate">TaxBands_ContRates!$G$15</definedName>
    <definedName name="NIBand7_Er_Rate">TaxBands_ContRates!$J$15</definedName>
    <definedName name="NIBand8">TaxBands_ContRates!$D$16</definedName>
    <definedName name="NIBand8_Ee_Rate">TaxBands_ContRates!$G$16</definedName>
    <definedName name="NIBand8_Er_Rate">TaxBands_ContRates!$J$16</definedName>
    <definedName name="PayScaleDate">TaxBands_ContRates!$D$2</definedName>
    <definedName name="PensionableSalary" localSheetId="1">Calculator!$E$10</definedName>
    <definedName name="PensionableSalary" localSheetId="3">SAUL_CARE_Table!$B1</definedName>
    <definedName name="PensionableSalary" localSheetId="4">'SAUL_Start Table'!$B1</definedName>
    <definedName name="PensionableSalary" localSheetId="2">USS_Table!$B1</definedName>
    <definedName name="PensionScheme" localSheetId="1">Calculator!$E$8</definedName>
    <definedName name="PensionSMARTSalary_Adjusted" localSheetId="1">Calculator!$E$15</definedName>
    <definedName name="PensionSMARTSalary_Adjusted" localSheetId="3">SAUL_CARE_Table!$E1</definedName>
    <definedName name="PensionSMARTSalary_Adjusted" localSheetId="4">'SAUL_Start Table'!$E1</definedName>
    <definedName name="PensionSMARTSalary_Adjusted" localSheetId="2">USS_Table!$E1</definedName>
    <definedName name="_xlnm.Print_Area" localSheetId="1">Calculator!$A$2:$G$30</definedName>
    <definedName name="_xlnm.Print_Area" localSheetId="3">SAUL_CARE_Table!$A$2:$J$198</definedName>
    <definedName name="_xlnm.Print_Area" localSheetId="4">'SAUL_Start Table'!$A$2:$J$198</definedName>
    <definedName name="_xlnm.Print_Area" localSheetId="5">TaxBands_ContRates!$A$1:$J$29</definedName>
    <definedName name="_xlnm.Print_Area" localSheetId="2">USS_Table!$A$2:$J$199</definedName>
    <definedName name="SAUL_Care_Ee_conts">TaxBands_ContRates!$D$22</definedName>
    <definedName name="SAUL_Care_Er_conts">TaxBands_ContRates!$G$22</definedName>
    <definedName name="SAUL_Start_Ee_Conts">TaxBands_ContRates!$D$23</definedName>
    <definedName name="SAUL_Start_Er_Conts">TaxBands_ContRates!$G$23</definedName>
    <definedName name="TaxYear">TaxBands_ContRates!$D$4</definedName>
    <definedName name="USS_Ee_conts">TaxBands_ContRates!$D$21</definedName>
    <definedName name="USS_Er_conts">TaxBands_ContRates!$G$21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6" l="1"/>
  <c r="H166" i="14"/>
  <c r="H168" i="14"/>
  <c r="H169" i="14"/>
  <c r="H170" i="14"/>
  <c r="H171" i="14"/>
  <c r="H172" i="14"/>
  <c r="H173" i="14"/>
  <c r="H174" i="14"/>
  <c r="H175" i="14"/>
  <c r="H176" i="14"/>
  <c r="I176" i="14" s="1"/>
  <c r="H177" i="14"/>
  <c r="H178" i="14"/>
  <c r="H179" i="14"/>
  <c r="H180" i="14"/>
  <c r="H181" i="14"/>
  <c r="H182" i="14"/>
  <c r="H167" i="14"/>
  <c r="D168" i="14"/>
  <c r="E168" i="14" s="1"/>
  <c r="G168" i="14" s="1"/>
  <c r="D169" i="14"/>
  <c r="I169" i="14" s="1"/>
  <c r="D170" i="14"/>
  <c r="I170" i="14" s="1"/>
  <c r="D171" i="14"/>
  <c r="E171" i="14" s="1"/>
  <c r="G171" i="14" s="1"/>
  <c r="D172" i="14"/>
  <c r="I172" i="14" s="1"/>
  <c r="D173" i="14"/>
  <c r="E173" i="14" s="1"/>
  <c r="G173" i="14" s="1"/>
  <c r="D174" i="14"/>
  <c r="D175" i="14"/>
  <c r="E175" i="14" s="1"/>
  <c r="G175" i="14" s="1"/>
  <c r="D176" i="14"/>
  <c r="E176" i="14" s="1"/>
  <c r="G176" i="14" s="1"/>
  <c r="D177" i="14"/>
  <c r="E177" i="14" s="1"/>
  <c r="G177" i="14" s="1"/>
  <c r="D178" i="14"/>
  <c r="E178" i="14" s="1"/>
  <c r="G178" i="14" s="1"/>
  <c r="D179" i="14"/>
  <c r="I179" i="14" s="1"/>
  <c r="D180" i="14"/>
  <c r="D181" i="14"/>
  <c r="I181" i="14" s="1"/>
  <c r="D182" i="14"/>
  <c r="E182" i="14" s="1"/>
  <c r="G182" i="14" s="1"/>
  <c r="D167" i="14"/>
  <c r="E167" i="14" s="1"/>
  <c r="G167" i="14" s="1"/>
  <c r="H132" i="14"/>
  <c r="H133" i="14"/>
  <c r="H134" i="14"/>
  <c r="H135" i="14"/>
  <c r="H136" i="14"/>
  <c r="H137" i="14"/>
  <c r="H138" i="14"/>
  <c r="H139" i="14"/>
  <c r="H140" i="14"/>
  <c r="H141" i="14"/>
  <c r="H142" i="14"/>
  <c r="H143" i="14"/>
  <c r="H144" i="14"/>
  <c r="H145" i="14"/>
  <c r="H146" i="14"/>
  <c r="H131" i="14"/>
  <c r="D132" i="14"/>
  <c r="D133" i="14"/>
  <c r="D134" i="14"/>
  <c r="E134" i="14" s="1"/>
  <c r="G134" i="14" s="1"/>
  <c r="D135" i="14"/>
  <c r="I135" i="14" s="1"/>
  <c r="D136" i="14"/>
  <c r="E136" i="14" s="1"/>
  <c r="G136" i="14" s="1"/>
  <c r="J136" i="14" s="1"/>
  <c r="D137" i="14"/>
  <c r="D138" i="14"/>
  <c r="E138" i="14" s="1"/>
  <c r="G138" i="14" s="1"/>
  <c r="J138" i="14" s="1"/>
  <c r="D139" i="14"/>
  <c r="E139" i="14" s="1"/>
  <c r="G139" i="14" s="1"/>
  <c r="D140" i="14"/>
  <c r="I140" i="14" s="1"/>
  <c r="D141" i="14"/>
  <c r="E141" i="14" s="1"/>
  <c r="G141" i="14" s="1"/>
  <c r="D142" i="14"/>
  <c r="E142" i="14" s="1"/>
  <c r="G142" i="14" s="1"/>
  <c r="D143" i="14"/>
  <c r="D144" i="14"/>
  <c r="D145" i="14"/>
  <c r="E145" i="14" s="1"/>
  <c r="G145" i="14" s="1"/>
  <c r="D146" i="14"/>
  <c r="E146" i="14" s="1"/>
  <c r="G146" i="14" s="1"/>
  <c r="D131" i="14"/>
  <c r="E131" i="14" s="1"/>
  <c r="G131" i="14" s="1"/>
  <c r="H130" i="14"/>
  <c r="D130" i="14"/>
  <c r="D71" i="14"/>
  <c r="H71" i="14"/>
  <c r="H73" i="14"/>
  <c r="I73" i="14" s="1"/>
  <c r="H74" i="14"/>
  <c r="H75" i="14"/>
  <c r="H76" i="14"/>
  <c r="H77" i="14"/>
  <c r="H78" i="14"/>
  <c r="I78" i="14" s="1"/>
  <c r="H79" i="14"/>
  <c r="H80" i="14"/>
  <c r="H81" i="14"/>
  <c r="H82" i="14"/>
  <c r="H83" i="14"/>
  <c r="H84" i="14"/>
  <c r="H85" i="14"/>
  <c r="H86" i="14"/>
  <c r="H87" i="14"/>
  <c r="H88" i="14"/>
  <c r="H89" i="14"/>
  <c r="H90" i="14"/>
  <c r="H91" i="14"/>
  <c r="H92" i="14"/>
  <c r="H93" i="14"/>
  <c r="H94" i="14"/>
  <c r="H95" i="14"/>
  <c r="H96" i="14"/>
  <c r="H97" i="14"/>
  <c r="H98" i="14"/>
  <c r="H99" i="14"/>
  <c r="H100" i="14"/>
  <c r="H101" i="14"/>
  <c r="I101" i="14" s="1"/>
  <c r="H102" i="14"/>
  <c r="H103" i="14"/>
  <c r="H104" i="14"/>
  <c r="H105" i="14"/>
  <c r="H106" i="14"/>
  <c r="H107" i="14"/>
  <c r="H108" i="14"/>
  <c r="H109" i="14"/>
  <c r="H110" i="14"/>
  <c r="H111" i="14"/>
  <c r="H112" i="14"/>
  <c r="H113" i="14"/>
  <c r="I113" i="14" s="1"/>
  <c r="H114" i="14"/>
  <c r="H115" i="14"/>
  <c r="H116" i="14"/>
  <c r="H117" i="14"/>
  <c r="H118" i="14"/>
  <c r="H119" i="14"/>
  <c r="H121" i="14"/>
  <c r="H122" i="14"/>
  <c r="H123" i="14"/>
  <c r="H72" i="14"/>
  <c r="D73" i="14"/>
  <c r="E73" i="14" s="1"/>
  <c r="G73" i="14" s="1"/>
  <c r="D74" i="14"/>
  <c r="E74" i="14" s="1"/>
  <c r="G74" i="14" s="1"/>
  <c r="D75" i="14"/>
  <c r="E75" i="14" s="1"/>
  <c r="G75" i="14" s="1"/>
  <c r="D76" i="14"/>
  <c r="E76" i="14" s="1"/>
  <c r="G76" i="14" s="1"/>
  <c r="D77" i="14"/>
  <c r="D78" i="14"/>
  <c r="E78" i="14" s="1"/>
  <c r="G78" i="14" s="1"/>
  <c r="D79" i="14"/>
  <c r="E79" i="14" s="1"/>
  <c r="G79" i="14" s="1"/>
  <c r="D80" i="14"/>
  <c r="E80" i="14" s="1"/>
  <c r="G80" i="14" s="1"/>
  <c r="D81" i="14"/>
  <c r="E81" i="14" s="1"/>
  <c r="G81" i="14" s="1"/>
  <c r="D82" i="14"/>
  <c r="E82" i="14" s="1"/>
  <c r="G82" i="14" s="1"/>
  <c r="D83" i="14"/>
  <c r="I83" i="14" s="1"/>
  <c r="D84" i="14"/>
  <c r="D85" i="14"/>
  <c r="E85" i="14" s="1"/>
  <c r="G85" i="14" s="1"/>
  <c r="D86" i="14"/>
  <c r="D87" i="14"/>
  <c r="E87" i="14" s="1"/>
  <c r="G87" i="14" s="1"/>
  <c r="D88" i="14"/>
  <c r="D89" i="14"/>
  <c r="E89" i="14" s="1"/>
  <c r="G89" i="14" s="1"/>
  <c r="D90" i="14"/>
  <c r="E90" i="14" s="1"/>
  <c r="G90" i="14" s="1"/>
  <c r="D91" i="14"/>
  <c r="I91" i="14" s="1"/>
  <c r="D92" i="14"/>
  <c r="D93" i="14"/>
  <c r="I93" i="14" s="1"/>
  <c r="D94" i="14"/>
  <c r="E94" i="14" s="1"/>
  <c r="G94" i="14" s="1"/>
  <c r="J94" i="14" s="1"/>
  <c r="D95" i="14"/>
  <c r="D96" i="14"/>
  <c r="D97" i="14"/>
  <c r="E97" i="14" s="1"/>
  <c r="G97" i="14" s="1"/>
  <c r="D98" i="14"/>
  <c r="E98" i="14" s="1"/>
  <c r="G98" i="14" s="1"/>
  <c r="D99" i="14"/>
  <c r="I99" i="14" s="1"/>
  <c r="D100" i="14"/>
  <c r="E100" i="14" s="1"/>
  <c r="G100" i="14" s="1"/>
  <c r="D101" i="14"/>
  <c r="E101" i="14" s="1"/>
  <c r="G101" i="14" s="1"/>
  <c r="D102" i="14"/>
  <c r="D103" i="14"/>
  <c r="D104" i="14"/>
  <c r="E104" i="14" s="1"/>
  <c r="G104" i="14" s="1"/>
  <c r="D105" i="14"/>
  <c r="E105" i="14" s="1"/>
  <c r="G105" i="14" s="1"/>
  <c r="D106" i="14"/>
  <c r="I106" i="14" s="1"/>
  <c r="D107" i="14"/>
  <c r="I107" i="14" s="1"/>
  <c r="D108" i="14"/>
  <c r="E108" i="14" s="1"/>
  <c r="G108" i="14" s="1"/>
  <c r="D109" i="14"/>
  <c r="E109" i="14" s="1"/>
  <c r="G109" i="14" s="1"/>
  <c r="D110" i="14"/>
  <c r="E110" i="14" s="1"/>
  <c r="G110" i="14" s="1"/>
  <c r="D111" i="14"/>
  <c r="E111" i="14" s="1"/>
  <c r="G111" i="14" s="1"/>
  <c r="D112" i="14"/>
  <c r="E112" i="14" s="1"/>
  <c r="G112" i="14" s="1"/>
  <c r="D113" i="14"/>
  <c r="E113" i="14" s="1"/>
  <c r="G113" i="14" s="1"/>
  <c r="D114" i="14"/>
  <c r="E114" i="14" s="1"/>
  <c r="G114" i="14" s="1"/>
  <c r="D115" i="14"/>
  <c r="I115" i="14" s="1"/>
  <c r="D116" i="14"/>
  <c r="D117" i="14"/>
  <c r="E117" i="14" s="1"/>
  <c r="G117" i="14" s="1"/>
  <c r="D118" i="14"/>
  <c r="I118" i="14" s="1"/>
  <c r="D119" i="14"/>
  <c r="D121" i="14"/>
  <c r="E121" i="14" s="1"/>
  <c r="G121" i="14" s="1"/>
  <c r="D122" i="14"/>
  <c r="E122" i="14" s="1"/>
  <c r="G122" i="14" s="1"/>
  <c r="D123" i="14"/>
  <c r="D72" i="14"/>
  <c r="E72" i="14" s="1"/>
  <c r="G72" i="14" s="1"/>
  <c r="H168" i="18"/>
  <c r="H169" i="18"/>
  <c r="H170" i="18"/>
  <c r="H171" i="18"/>
  <c r="I171" i="18" s="1"/>
  <c r="H172" i="18"/>
  <c r="I172" i="18" s="1"/>
  <c r="H173" i="18"/>
  <c r="H174" i="18"/>
  <c r="H175" i="18"/>
  <c r="H176" i="18"/>
  <c r="H177" i="18"/>
  <c r="H178" i="18"/>
  <c r="H179" i="18"/>
  <c r="H180" i="18"/>
  <c r="H181" i="18"/>
  <c r="H182" i="18"/>
  <c r="H167" i="18"/>
  <c r="I167" i="18" s="1"/>
  <c r="H166" i="18"/>
  <c r="D168" i="18"/>
  <c r="E168" i="18" s="1"/>
  <c r="G168" i="18" s="1"/>
  <c r="D169" i="18"/>
  <c r="E169" i="18" s="1"/>
  <c r="G169" i="18" s="1"/>
  <c r="D170" i="18"/>
  <c r="E170" i="18" s="1"/>
  <c r="G170" i="18" s="1"/>
  <c r="D171" i="18"/>
  <c r="D172" i="18"/>
  <c r="E172" i="18" s="1"/>
  <c r="G172" i="18" s="1"/>
  <c r="D173" i="18"/>
  <c r="E173" i="18" s="1"/>
  <c r="G173" i="18" s="1"/>
  <c r="D174" i="18"/>
  <c r="D175" i="18"/>
  <c r="E175" i="18" s="1"/>
  <c r="G175" i="18" s="1"/>
  <c r="D176" i="18"/>
  <c r="E176" i="18" s="1"/>
  <c r="G176" i="18" s="1"/>
  <c r="D177" i="18"/>
  <c r="E177" i="18" s="1"/>
  <c r="G177" i="18" s="1"/>
  <c r="D178" i="18"/>
  <c r="I178" i="18" s="1"/>
  <c r="D179" i="18"/>
  <c r="D180" i="18"/>
  <c r="E180" i="18" s="1"/>
  <c r="G180" i="18" s="1"/>
  <c r="D181" i="18"/>
  <c r="E181" i="18" s="1"/>
  <c r="G181" i="18" s="1"/>
  <c r="D182" i="18"/>
  <c r="I182" i="18" s="1"/>
  <c r="D167" i="18"/>
  <c r="D166" i="18"/>
  <c r="H132" i="18"/>
  <c r="H133" i="18"/>
  <c r="H134" i="18"/>
  <c r="H135" i="18"/>
  <c r="H136" i="18"/>
  <c r="H137" i="18"/>
  <c r="H138" i="18"/>
  <c r="H139" i="18"/>
  <c r="H140" i="18"/>
  <c r="H141" i="18"/>
  <c r="H142" i="18"/>
  <c r="H143" i="18"/>
  <c r="H144" i="18"/>
  <c r="H145" i="18"/>
  <c r="H146" i="18"/>
  <c r="I146" i="18" s="1"/>
  <c r="D132" i="18"/>
  <c r="I132" i="18" s="1"/>
  <c r="D133" i="18"/>
  <c r="E133" i="18" s="1"/>
  <c r="G133" i="18" s="1"/>
  <c r="D134" i="18"/>
  <c r="E134" i="18" s="1"/>
  <c r="G134" i="18" s="1"/>
  <c r="D135" i="18"/>
  <c r="E135" i="18" s="1"/>
  <c r="G135" i="18" s="1"/>
  <c r="D136" i="18"/>
  <c r="E136" i="18" s="1"/>
  <c r="G136" i="18" s="1"/>
  <c r="D137" i="18"/>
  <c r="E137" i="18" s="1"/>
  <c r="G137" i="18" s="1"/>
  <c r="D138" i="18"/>
  <c r="D139" i="18"/>
  <c r="D140" i="18"/>
  <c r="D141" i="18"/>
  <c r="D142" i="18"/>
  <c r="D143" i="18"/>
  <c r="I143" i="18" s="1"/>
  <c r="D144" i="18"/>
  <c r="I144" i="18" s="1"/>
  <c r="D145" i="18"/>
  <c r="I145" i="18" s="1"/>
  <c r="D146" i="18"/>
  <c r="E146" i="18" s="1"/>
  <c r="G146" i="18" s="1"/>
  <c r="H131" i="18"/>
  <c r="D131" i="18"/>
  <c r="I131" i="18" s="1"/>
  <c r="H130" i="18"/>
  <c r="D130" i="18"/>
  <c r="H71" i="18"/>
  <c r="D71"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1" i="18"/>
  <c r="H122" i="18"/>
  <c r="H123" i="18"/>
  <c r="D73" i="18"/>
  <c r="E73" i="18" s="1"/>
  <c r="G73" i="18" s="1"/>
  <c r="D74" i="18"/>
  <c r="D75" i="18"/>
  <c r="E75" i="18" s="1"/>
  <c r="G75" i="18" s="1"/>
  <c r="D76" i="18"/>
  <c r="I76" i="18" s="1"/>
  <c r="E76" i="18"/>
  <c r="G76" i="18" s="1"/>
  <c r="D77" i="18"/>
  <c r="E77" i="18" s="1"/>
  <c r="G77" i="18" s="1"/>
  <c r="D78" i="18"/>
  <c r="I78" i="18" s="1"/>
  <c r="D79" i="18"/>
  <c r="E79" i="18" s="1"/>
  <c r="G79" i="18" s="1"/>
  <c r="D80" i="18"/>
  <c r="E80" i="18"/>
  <c r="G80" i="18" s="1"/>
  <c r="D81" i="18"/>
  <c r="E81" i="18" s="1"/>
  <c r="G81" i="18" s="1"/>
  <c r="D82" i="18"/>
  <c r="D83" i="18"/>
  <c r="E83" i="18" s="1"/>
  <c r="G83" i="18" s="1"/>
  <c r="D84" i="18"/>
  <c r="E84" i="18"/>
  <c r="G84" i="18" s="1"/>
  <c r="D85" i="18"/>
  <c r="E85" i="18" s="1"/>
  <c r="G85" i="18" s="1"/>
  <c r="D86" i="18"/>
  <c r="E86" i="18"/>
  <c r="G86" i="18" s="1"/>
  <c r="J86" i="18" s="1"/>
  <c r="D87" i="18"/>
  <c r="E87" i="18" s="1"/>
  <c r="G87" i="18" s="1"/>
  <c r="D88" i="18"/>
  <c r="E88" i="18" s="1"/>
  <c r="G88" i="18" s="1"/>
  <c r="D89" i="18"/>
  <c r="E89" i="18" s="1"/>
  <c r="G89" i="18" s="1"/>
  <c r="D90" i="18"/>
  <c r="D91" i="18"/>
  <c r="E91" i="18" s="1"/>
  <c r="G91" i="18" s="1"/>
  <c r="D92" i="18"/>
  <c r="E92" i="18" s="1"/>
  <c r="G92" i="18" s="1"/>
  <c r="D93" i="18"/>
  <c r="E93" i="18" s="1"/>
  <c r="G93" i="18" s="1"/>
  <c r="D94" i="18"/>
  <c r="E94" i="18"/>
  <c r="G94" i="18" s="1"/>
  <c r="D95" i="18"/>
  <c r="E95" i="18" s="1"/>
  <c r="G95" i="18" s="1"/>
  <c r="D96" i="18"/>
  <c r="E96" i="18"/>
  <c r="G96" i="18" s="1"/>
  <c r="D97" i="18"/>
  <c r="E97" i="18" s="1"/>
  <c r="G97" i="18" s="1"/>
  <c r="D98" i="18"/>
  <c r="D99" i="18"/>
  <c r="E99" i="18" s="1"/>
  <c r="G99" i="18" s="1"/>
  <c r="D100" i="18"/>
  <c r="E100" i="18"/>
  <c r="G100" i="18" s="1"/>
  <c r="D101" i="18"/>
  <c r="E101" i="18" s="1"/>
  <c r="G101" i="18" s="1"/>
  <c r="D102" i="18"/>
  <c r="E102" i="18"/>
  <c r="G102" i="18" s="1"/>
  <c r="D103" i="18"/>
  <c r="E103" i="18" s="1"/>
  <c r="G103" i="18" s="1"/>
  <c r="D104" i="18"/>
  <c r="D105" i="18"/>
  <c r="E105" i="18" s="1"/>
  <c r="G105" i="18" s="1"/>
  <c r="D106" i="18"/>
  <c r="D107" i="18"/>
  <c r="E107" i="18" s="1"/>
  <c r="G107" i="18" s="1"/>
  <c r="D108" i="18"/>
  <c r="E108" i="18"/>
  <c r="G108" i="18" s="1"/>
  <c r="J108" i="18" s="1"/>
  <c r="D109" i="18"/>
  <c r="E109" i="18" s="1"/>
  <c r="G109" i="18" s="1"/>
  <c r="D110" i="18"/>
  <c r="I110" i="18" s="1"/>
  <c r="D111" i="18"/>
  <c r="E111" i="18" s="1"/>
  <c r="G111" i="18" s="1"/>
  <c r="D112" i="18"/>
  <c r="I112" i="18" s="1"/>
  <c r="E112" i="18"/>
  <c r="G112" i="18" s="1"/>
  <c r="D113" i="18"/>
  <c r="E113" i="18" s="1"/>
  <c r="G113" i="18" s="1"/>
  <c r="D114" i="18"/>
  <c r="D115" i="18"/>
  <c r="E115" i="18" s="1"/>
  <c r="G115" i="18" s="1"/>
  <c r="D116" i="18"/>
  <c r="E116" i="18" s="1"/>
  <c r="G116" i="18" s="1"/>
  <c r="D117" i="18"/>
  <c r="E117" i="18" s="1"/>
  <c r="G117" i="18" s="1"/>
  <c r="D118" i="18"/>
  <c r="E118" i="18"/>
  <c r="G118" i="18" s="1"/>
  <c r="D119" i="18"/>
  <c r="E119" i="18" s="1"/>
  <c r="G119" i="18" s="1"/>
  <c r="D121" i="18"/>
  <c r="E121" i="18" s="1"/>
  <c r="G121" i="18" s="1"/>
  <c r="D122" i="18"/>
  <c r="D123" i="18"/>
  <c r="E123" i="18" s="1"/>
  <c r="G123" i="18" s="1"/>
  <c r="H72" i="18"/>
  <c r="D72" i="18"/>
  <c r="I72" i="18" s="1"/>
  <c r="H12" i="18"/>
  <c r="H12" i="14"/>
  <c r="D12" i="18"/>
  <c r="D12" i="14"/>
  <c r="H14" i="18"/>
  <c r="I14" i="18" s="1"/>
  <c r="H15" i="18"/>
  <c r="I15" i="18" s="1"/>
  <c r="H16" i="18"/>
  <c r="I16" i="18" s="1"/>
  <c r="H17" i="18"/>
  <c r="H18" i="18"/>
  <c r="I18" i="18" s="1"/>
  <c r="H19" i="18"/>
  <c r="H20" i="18"/>
  <c r="I20" i="18" s="1"/>
  <c r="H21" i="18"/>
  <c r="H22" i="18"/>
  <c r="I22" i="18" s="1"/>
  <c r="H23" i="18"/>
  <c r="H24" i="18"/>
  <c r="H25" i="18"/>
  <c r="H26" i="18"/>
  <c r="I26" i="18" s="1"/>
  <c r="H27" i="18"/>
  <c r="I27" i="18" s="1"/>
  <c r="H28" i="18"/>
  <c r="H29" i="18"/>
  <c r="H30" i="18"/>
  <c r="H31" i="18"/>
  <c r="H32" i="18"/>
  <c r="I32" i="18" s="1"/>
  <c r="H33" i="18"/>
  <c r="H34" i="18"/>
  <c r="H35" i="18"/>
  <c r="I35" i="18" s="1"/>
  <c r="H36" i="18"/>
  <c r="H37" i="18"/>
  <c r="H38" i="18"/>
  <c r="I38" i="18" s="1"/>
  <c r="H39" i="18"/>
  <c r="I39" i="18" s="1"/>
  <c r="H40" i="18"/>
  <c r="H41" i="18"/>
  <c r="H42" i="18"/>
  <c r="I42" i="18" s="1"/>
  <c r="H43" i="18"/>
  <c r="I43" i="18" s="1"/>
  <c r="H44" i="18"/>
  <c r="H45" i="18"/>
  <c r="H46" i="18"/>
  <c r="I46" i="18" s="1"/>
  <c r="H47" i="18"/>
  <c r="H48" i="18"/>
  <c r="H49" i="18"/>
  <c r="H50" i="18"/>
  <c r="I50" i="18" s="1"/>
  <c r="H51" i="18"/>
  <c r="I51" i="18" s="1"/>
  <c r="H52" i="18"/>
  <c r="H53" i="18"/>
  <c r="H54" i="18"/>
  <c r="I54" i="18" s="1"/>
  <c r="H55" i="18"/>
  <c r="H56" i="18"/>
  <c r="H57" i="18"/>
  <c r="H58" i="18"/>
  <c r="H59" i="18"/>
  <c r="I59" i="18" s="1"/>
  <c r="H60" i="18"/>
  <c r="H62" i="18"/>
  <c r="H63" i="18"/>
  <c r="H64" i="18"/>
  <c r="H13" i="18"/>
  <c r="D14" i="18"/>
  <c r="D15" i="18"/>
  <c r="D16" i="18"/>
  <c r="E16" i="18" s="1"/>
  <c r="G16" i="18" s="1"/>
  <c r="D17" i="18"/>
  <c r="D18" i="18"/>
  <c r="D19" i="18"/>
  <c r="D20" i="18"/>
  <c r="E20" i="18" s="1"/>
  <c r="G20" i="18" s="1"/>
  <c r="D21" i="18"/>
  <c r="D22" i="18"/>
  <c r="E22" i="18" s="1"/>
  <c r="G22" i="18" s="1"/>
  <c r="D23" i="18"/>
  <c r="D24" i="18"/>
  <c r="D25" i="18"/>
  <c r="I25" i="18" s="1"/>
  <c r="D26" i="18"/>
  <c r="D27" i="18"/>
  <c r="D28" i="18"/>
  <c r="E28" i="18" s="1"/>
  <c r="G28" i="18" s="1"/>
  <c r="D29" i="18"/>
  <c r="D30" i="18"/>
  <c r="D31" i="18"/>
  <c r="D32" i="18"/>
  <c r="E32" i="18" s="1"/>
  <c r="G32" i="18" s="1"/>
  <c r="D33" i="18"/>
  <c r="D34" i="18"/>
  <c r="E34" i="18" s="1"/>
  <c r="G34" i="18" s="1"/>
  <c r="D35" i="18"/>
  <c r="D36" i="18"/>
  <c r="E36" i="18" s="1"/>
  <c r="G36" i="18" s="1"/>
  <c r="J36" i="18" s="1"/>
  <c r="D37" i="18"/>
  <c r="E37" i="18" s="1"/>
  <c r="G37" i="18" s="1"/>
  <c r="D38" i="18"/>
  <c r="D39" i="18"/>
  <c r="D40" i="18"/>
  <c r="E40" i="18" s="1"/>
  <c r="G40" i="18" s="1"/>
  <c r="D41" i="18"/>
  <c r="D42" i="18"/>
  <c r="D43" i="18"/>
  <c r="D44" i="18"/>
  <c r="E44" i="18" s="1"/>
  <c r="G44" i="18" s="1"/>
  <c r="D45" i="18"/>
  <c r="E45" i="18" s="1"/>
  <c r="G45" i="18" s="1"/>
  <c r="D46" i="18"/>
  <c r="E46" i="18" s="1"/>
  <c r="G46" i="18" s="1"/>
  <c r="D47" i="18"/>
  <c r="D48" i="18"/>
  <c r="D49" i="18"/>
  <c r="I49" i="18" s="1"/>
  <c r="D50" i="18"/>
  <c r="E50" i="18" s="1"/>
  <c r="G50" i="18" s="1"/>
  <c r="D51" i="18"/>
  <c r="D52" i="18"/>
  <c r="I52" i="18" s="1"/>
  <c r="D53" i="18"/>
  <c r="E53" i="18" s="1"/>
  <c r="G53" i="18" s="1"/>
  <c r="D54" i="18"/>
  <c r="D55" i="18"/>
  <c r="D56" i="18"/>
  <c r="E56" i="18" s="1"/>
  <c r="G56" i="18" s="1"/>
  <c r="D57" i="18"/>
  <c r="E57" i="18" s="1"/>
  <c r="G57" i="18" s="1"/>
  <c r="J57" i="18" s="1"/>
  <c r="D58" i="18"/>
  <c r="E58" i="18" s="1"/>
  <c r="G58" i="18" s="1"/>
  <c r="D59" i="18"/>
  <c r="E59" i="18" s="1"/>
  <c r="G59" i="18" s="1"/>
  <c r="D60" i="18"/>
  <c r="D62" i="18"/>
  <c r="I62" i="18" s="1"/>
  <c r="D63" i="18"/>
  <c r="D64" i="18"/>
  <c r="E64" i="18" s="1"/>
  <c r="G64" i="18" s="1"/>
  <c r="D13" i="18"/>
  <c r="D14" i="14"/>
  <c r="E14" i="14" s="1"/>
  <c r="G14" i="14" s="1"/>
  <c r="D15" i="14"/>
  <c r="D16" i="14"/>
  <c r="I16" i="14" s="1"/>
  <c r="D17" i="14"/>
  <c r="E17" i="14" s="1"/>
  <c r="G17" i="14" s="1"/>
  <c r="D18" i="14"/>
  <c r="E18" i="14" s="1"/>
  <c r="G18" i="14" s="1"/>
  <c r="J18" i="14" s="1"/>
  <c r="D19" i="14"/>
  <c r="I19" i="14" s="1"/>
  <c r="D20" i="14"/>
  <c r="E20" i="14" s="1"/>
  <c r="G20" i="14" s="1"/>
  <c r="D21" i="14"/>
  <c r="E21" i="14" s="1"/>
  <c r="G21" i="14" s="1"/>
  <c r="D22" i="14"/>
  <c r="D23" i="14"/>
  <c r="D24" i="14"/>
  <c r="E24" i="14" s="1"/>
  <c r="G24" i="14" s="1"/>
  <c r="D25" i="14"/>
  <c r="D26" i="14"/>
  <c r="E26" i="14" s="1"/>
  <c r="G26" i="14" s="1"/>
  <c r="D27" i="14"/>
  <c r="D28" i="14"/>
  <c r="I28" i="14" s="1"/>
  <c r="D29" i="14"/>
  <c r="E29" i="14" s="1"/>
  <c r="G29" i="14" s="1"/>
  <c r="D30" i="14"/>
  <c r="E30" i="14" s="1"/>
  <c r="G30" i="14" s="1"/>
  <c r="D31" i="14"/>
  <c r="I31" i="14" s="1"/>
  <c r="D32" i="14"/>
  <c r="E32" i="14" s="1"/>
  <c r="G32" i="14" s="1"/>
  <c r="D33" i="14"/>
  <c r="E33" i="14" s="1"/>
  <c r="G33" i="14" s="1"/>
  <c r="D34" i="14"/>
  <c r="D35" i="14"/>
  <c r="D36" i="14"/>
  <c r="D37" i="14"/>
  <c r="D38" i="14"/>
  <c r="E38" i="14" s="1"/>
  <c r="G38" i="14" s="1"/>
  <c r="D39" i="14"/>
  <c r="E39" i="14" s="1"/>
  <c r="G39" i="14" s="1"/>
  <c r="D40" i="14"/>
  <c r="E40" i="14" s="1"/>
  <c r="G40" i="14" s="1"/>
  <c r="D41" i="14"/>
  <c r="E41" i="14" s="1"/>
  <c r="G41" i="14" s="1"/>
  <c r="D42" i="14"/>
  <c r="E42" i="14" s="1"/>
  <c r="G42" i="14" s="1"/>
  <c r="D43" i="14"/>
  <c r="I43" i="14" s="1"/>
  <c r="D44" i="14"/>
  <c r="D45" i="14"/>
  <c r="E45" i="14" s="1"/>
  <c r="G45" i="14" s="1"/>
  <c r="D46" i="14"/>
  <c r="D47" i="14"/>
  <c r="D48" i="14"/>
  <c r="D49" i="14"/>
  <c r="E49" i="14" s="1"/>
  <c r="G49" i="14" s="1"/>
  <c r="D50" i="14"/>
  <c r="E50" i="14" s="1"/>
  <c r="G50" i="14" s="1"/>
  <c r="D51" i="14"/>
  <c r="E51" i="14" s="1"/>
  <c r="G51" i="14" s="1"/>
  <c r="J51" i="14" s="1"/>
  <c r="D52" i="14"/>
  <c r="E52" i="14" s="1"/>
  <c r="G52" i="14" s="1"/>
  <c r="D53" i="14"/>
  <c r="D54" i="14"/>
  <c r="D55" i="14"/>
  <c r="E55" i="14" s="1"/>
  <c r="G55" i="14" s="1"/>
  <c r="D56" i="14"/>
  <c r="E56" i="14" s="1"/>
  <c r="G56" i="14" s="1"/>
  <c r="D57" i="14"/>
  <c r="D58" i="14"/>
  <c r="D59" i="14"/>
  <c r="E59" i="14" s="1"/>
  <c r="G59" i="14" s="1"/>
  <c r="D60" i="14"/>
  <c r="E60" i="14" s="1"/>
  <c r="G60" i="14" s="1"/>
  <c r="D62" i="14"/>
  <c r="D63" i="14"/>
  <c r="D64" i="14"/>
  <c r="I64" i="14" s="1"/>
  <c r="D13" i="14"/>
  <c r="E13" i="14" s="1"/>
  <c r="G13" i="14" s="1"/>
  <c r="J13" i="14" s="1"/>
  <c r="H14" i="14"/>
  <c r="I14" i="14" s="1"/>
  <c r="H15" i="14"/>
  <c r="I15" i="14" s="1"/>
  <c r="H16" i="14"/>
  <c r="H17" i="14"/>
  <c r="H18" i="14"/>
  <c r="H19" i="14"/>
  <c r="H20" i="14"/>
  <c r="I20" i="14" s="1"/>
  <c r="H21" i="14"/>
  <c r="H22" i="14"/>
  <c r="I22" i="14" s="1"/>
  <c r="H23" i="14"/>
  <c r="I23" i="14" s="1"/>
  <c r="H24" i="14"/>
  <c r="I24" i="14" s="1"/>
  <c r="H25" i="14"/>
  <c r="H26" i="14"/>
  <c r="I26" i="14" s="1"/>
  <c r="H27" i="14"/>
  <c r="I27" i="14" s="1"/>
  <c r="H28" i="14"/>
  <c r="H29" i="14"/>
  <c r="H30" i="14"/>
  <c r="H31" i="14"/>
  <c r="H32" i="14"/>
  <c r="H33" i="14"/>
  <c r="H34" i="14"/>
  <c r="H35" i="14"/>
  <c r="I35" i="14" s="1"/>
  <c r="H36" i="14"/>
  <c r="H37" i="14"/>
  <c r="H38" i="14"/>
  <c r="I38" i="14" s="1"/>
  <c r="H39" i="14"/>
  <c r="I39" i="14" s="1"/>
  <c r="H40" i="14"/>
  <c r="H41" i="14"/>
  <c r="H42" i="14"/>
  <c r="H43" i="14"/>
  <c r="H44" i="14"/>
  <c r="H45" i="14"/>
  <c r="H46" i="14"/>
  <c r="H47" i="14"/>
  <c r="I47" i="14" s="1"/>
  <c r="H48" i="14"/>
  <c r="H49" i="14"/>
  <c r="H50" i="14"/>
  <c r="I50" i="14" s="1"/>
  <c r="H51" i="14"/>
  <c r="H52" i="14"/>
  <c r="I52" i="14" s="1"/>
  <c r="H53" i="14"/>
  <c r="H54" i="14"/>
  <c r="H55" i="14"/>
  <c r="H56" i="14"/>
  <c r="H57" i="14"/>
  <c r="H58" i="14"/>
  <c r="H59" i="14"/>
  <c r="I59" i="14" s="1"/>
  <c r="H60" i="14"/>
  <c r="I60" i="14" s="1"/>
  <c r="H62" i="14"/>
  <c r="I62" i="14" s="1"/>
  <c r="H63" i="14"/>
  <c r="H64" i="14"/>
  <c r="H13" i="14"/>
  <c r="E167" i="18"/>
  <c r="G167" i="18" s="1"/>
  <c r="F77" i="18"/>
  <c r="F93" i="18"/>
  <c r="I19" i="18"/>
  <c r="I31" i="18"/>
  <c r="I55" i="18"/>
  <c r="I63" i="18"/>
  <c r="E19" i="18"/>
  <c r="G19" i="18" s="1"/>
  <c r="E27" i="18"/>
  <c r="G27" i="18" s="1"/>
  <c r="E42" i="18"/>
  <c r="G42" i="18" s="1"/>
  <c r="H195" i="18"/>
  <c r="F195" i="18"/>
  <c r="D195" i="18"/>
  <c r="H194" i="18"/>
  <c r="F194" i="18"/>
  <c r="D194" i="18"/>
  <c r="E194" i="18"/>
  <c r="G194" i="18"/>
  <c r="J194" i="18"/>
  <c r="H193" i="18"/>
  <c r="F193" i="18"/>
  <c r="D193" i="18"/>
  <c r="I193" i="18"/>
  <c r="H192" i="18"/>
  <c r="F192" i="18"/>
  <c r="D192" i="18"/>
  <c r="E192" i="18"/>
  <c r="G192" i="18"/>
  <c r="H191" i="18"/>
  <c r="F191" i="18"/>
  <c r="D191" i="18"/>
  <c r="E191" i="18"/>
  <c r="G191" i="18"/>
  <c r="J191" i="18" s="1"/>
  <c r="H190" i="18"/>
  <c r="F190" i="18"/>
  <c r="D190" i="18"/>
  <c r="E190" i="18"/>
  <c r="G190" i="18"/>
  <c r="H189" i="18"/>
  <c r="F189" i="18"/>
  <c r="D189" i="18"/>
  <c r="H188" i="18"/>
  <c r="F188" i="18"/>
  <c r="D188" i="18"/>
  <c r="H187" i="18"/>
  <c r="F187" i="18"/>
  <c r="D187" i="18"/>
  <c r="H186" i="18"/>
  <c r="F186" i="18"/>
  <c r="J186" i="18" s="1"/>
  <c r="E186" i="18"/>
  <c r="G186" i="18"/>
  <c r="D186" i="18"/>
  <c r="H185" i="18"/>
  <c r="F185" i="18"/>
  <c r="D185" i="18"/>
  <c r="E185" i="18"/>
  <c r="G185" i="18"/>
  <c r="J185" i="18" s="1"/>
  <c r="H184" i="18"/>
  <c r="F184" i="18"/>
  <c r="D184" i="18"/>
  <c r="E184" i="18"/>
  <c r="G184" i="18"/>
  <c r="H183" i="18"/>
  <c r="F183" i="18"/>
  <c r="D183" i="18"/>
  <c r="E183" i="18"/>
  <c r="G183" i="18"/>
  <c r="F182" i="18"/>
  <c r="F181" i="18"/>
  <c r="F180" i="18"/>
  <c r="F179" i="18"/>
  <c r="F178" i="18"/>
  <c r="F177" i="18"/>
  <c r="F176" i="18"/>
  <c r="F175" i="18"/>
  <c r="F174" i="18"/>
  <c r="F173" i="18"/>
  <c r="F172" i="18"/>
  <c r="F171" i="18"/>
  <c r="F170" i="18"/>
  <c r="F169" i="18"/>
  <c r="F168" i="18"/>
  <c r="F167" i="18"/>
  <c r="H159" i="18"/>
  <c r="F159" i="18"/>
  <c r="D159" i="18"/>
  <c r="E159" i="18"/>
  <c r="G159" i="18"/>
  <c r="J159" i="18" s="1"/>
  <c r="H158" i="18"/>
  <c r="F158" i="18"/>
  <c r="D158" i="18"/>
  <c r="H157" i="18"/>
  <c r="F157" i="18"/>
  <c r="D157" i="18"/>
  <c r="I157" i="18"/>
  <c r="H156" i="18"/>
  <c r="F156" i="18"/>
  <c r="D156" i="18"/>
  <c r="H155" i="18"/>
  <c r="F155" i="18"/>
  <c r="D155" i="18"/>
  <c r="H154" i="18"/>
  <c r="F154" i="18"/>
  <c r="D154" i="18"/>
  <c r="E154" i="18"/>
  <c r="G154" i="18"/>
  <c r="H153" i="18"/>
  <c r="F153" i="18"/>
  <c r="J153" i="18" s="1"/>
  <c r="D153" i="18"/>
  <c r="E153" i="18"/>
  <c r="G153" i="18"/>
  <c r="H152" i="18"/>
  <c r="F152" i="18"/>
  <c r="D152" i="18"/>
  <c r="H151" i="18"/>
  <c r="F151" i="18"/>
  <c r="D151" i="18"/>
  <c r="H150" i="18"/>
  <c r="F150" i="18"/>
  <c r="D150" i="18"/>
  <c r="H149" i="18"/>
  <c r="F149" i="18"/>
  <c r="D149" i="18"/>
  <c r="I149" i="18"/>
  <c r="H148" i="18"/>
  <c r="F148" i="18"/>
  <c r="D148" i="18"/>
  <c r="E148" i="18"/>
  <c r="G148" i="18"/>
  <c r="J148" i="18"/>
  <c r="H147" i="18"/>
  <c r="F147" i="18"/>
  <c r="J147" i="18" s="1"/>
  <c r="D147" i="18"/>
  <c r="F146" i="18"/>
  <c r="F145" i="18"/>
  <c r="F144" i="18"/>
  <c r="F143" i="18"/>
  <c r="F142" i="18"/>
  <c r="F141" i="18"/>
  <c r="E141" i="18"/>
  <c r="G141" i="18" s="1"/>
  <c r="F140" i="18"/>
  <c r="F139" i="18"/>
  <c r="F138" i="18"/>
  <c r="F137" i="18"/>
  <c r="F136" i="18"/>
  <c r="F135" i="18"/>
  <c r="F134" i="18"/>
  <c r="F133" i="18"/>
  <c r="F132" i="18"/>
  <c r="F131" i="18"/>
  <c r="F123" i="18"/>
  <c r="F122" i="18"/>
  <c r="F121"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2" i="18"/>
  <c r="F91" i="18"/>
  <c r="F90" i="18"/>
  <c r="F89" i="18"/>
  <c r="F88" i="18"/>
  <c r="F87" i="18"/>
  <c r="F86" i="18"/>
  <c r="F85" i="18"/>
  <c r="F84" i="18"/>
  <c r="F83" i="18"/>
  <c r="F82" i="18"/>
  <c r="F81" i="18"/>
  <c r="F80" i="18"/>
  <c r="F79" i="18"/>
  <c r="F78" i="18"/>
  <c r="F76" i="18"/>
  <c r="F75" i="18"/>
  <c r="F74" i="18"/>
  <c r="F73" i="18"/>
  <c r="F72" i="18"/>
  <c r="F64" i="18"/>
  <c r="F63" i="18"/>
  <c r="E63" i="18"/>
  <c r="G63" i="18" s="1"/>
  <c r="F62" i="18"/>
  <c r="E62" i="18"/>
  <c r="G62" i="18"/>
  <c r="F60" i="18"/>
  <c r="F59" i="18"/>
  <c r="F58" i="18"/>
  <c r="F57" i="18"/>
  <c r="F56" i="18"/>
  <c r="F55" i="18"/>
  <c r="E55" i="18"/>
  <c r="G55" i="18"/>
  <c r="F54" i="18"/>
  <c r="F53" i="18"/>
  <c r="F52" i="18"/>
  <c r="F51" i="18"/>
  <c r="F50" i="18"/>
  <c r="F49" i="18"/>
  <c r="F48" i="18"/>
  <c r="F47" i="18"/>
  <c r="F46" i="18"/>
  <c r="F45" i="18"/>
  <c r="F44" i="18"/>
  <c r="F43" i="18"/>
  <c r="F42" i="18"/>
  <c r="F41" i="18"/>
  <c r="F40" i="18"/>
  <c r="F39" i="18"/>
  <c r="E39" i="18"/>
  <c r="G39" i="18"/>
  <c r="F38" i="18"/>
  <c r="F37" i="18"/>
  <c r="F36" i="18"/>
  <c r="F35" i="18"/>
  <c r="F34" i="18"/>
  <c r="F33" i="18"/>
  <c r="F32" i="18"/>
  <c r="F31" i="18"/>
  <c r="E31" i="18"/>
  <c r="G31" i="18" s="1"/>
  <c r="J31" i="18" s="1"/>
  <c r="I30" i="18"/>
  <c r="F30" i="18"/>
  <c r="E30" i="18"/>
  <c r="G30" i="18" s="1"/>
  <c r="F29" i="18"/>
  <c r="F28" i="18"/>
  <c r="F27" i="18"/>
  <c r="F26" i="18"/>
  <c r="F25" i="18"/>
  <c r="F24" i="18"/>
  <c r="F23" i="18"/>
  <c r="E23" i="18"/>
  <c r="G23" i="18" s="1"/>
  <c r="F22" i="18"/>
  <c r="F21" i="18"/>
  <c r="F20" i="18"/>
  <c r="F19" i="18"/>
  <c r="F18" i="18"/>
  <c r="E18" i="18"/>
  <c r="G18" i="18"/>
  <c r="F17" i="18"/>
  <c r="F16" i="18"/>
  <c r="F15" i="18"/>
  <c r="E15" i="18"/>
  <c r="G15" i="18" s="1"/>
  <c r="F14" i="18"/>
  <c r="F13" i="18"/>
  <c r="B4" i="18"/>
  <c r="A5" i="16"/>
  <c r="E132" i="18"/>
  <c r="G132" i="18" s="1"/>
  <c r="E140" i="18"/>
  <c r="G140" i="18" s="1"/>
  <c r="I156" i="18"/>
  <c r="I189" i="18"/>
  <c r="E157" i="18"/>
  <c r="G157" i="18"/>
  <c r="J157" i="18" s="1"/>
  <c r="I147" i="18"/>
  <c r="I150" i="18"/>
  <c r="I185" i="18"/>
  <c r="I190" i="18"/>
  <c r="E156" i="18"/>
  <c r="G156" i="18"/>
  <c r="J156" i="18" s="1"/>
  <c r="I187" i="18"/>
  <c r="I152" i="18"/>
  <c r="I195" i="18"/>
  <c r="E193" i="18"/>
  <c r="G193" i="18"/>
  <c r="I148" i="18"/>
  <c r="E150" i="18"/>
  <c r="G150" i="18"/>
  <c r="E152" i="18"/>
  <c r="G152" i="18"/>
  <c r="J152" i="18" s="1"/>
  <c r="I153" i="18"/>
  <c r="E189" i="18"/>
  <c r="G189" i="18"/>
  <c r="E149" i="18"/>
  <c r="G149" i="18"/>
  <c r="I158" i="18"/>
  <c r="E158" i="18"/>
  <c r="G158" i="18"/>
  <c r="I194" i="18"/>
  <c r="I154" i="18"/>
  <c r="I188" i="18"/>
  <c r="I155" i="18"/>
  <c r="I186" i="18"/>
  <c r="E43" i="18"/>
  <c r="G43" i="18" s="1"/>
  <c r="E35" i="18"/>
  <c r="G35" i="18" s="1"/>
  <c r="E51" i="18"/>
  <c r="G51" i="18" s="1"/>
  <c r="E54" i="18"/>
  <c r="G54" i="18" s="1"/>
  <c r="E26" i="18"/>
  <c r="G26" i="18" s="1"/>
  <c r="J26" i="18" s="1"/>
  <c r="E14" i="18"/>
  <c r="G14" i="18" s="1"/>
  <c r="J190" i="18"/>
  <c r="E151" i="18"/>
  <c r="G151" i="18"/>
  <c r="I151" i="18"/>
  <c r="E38" i="18"/>
  <c r="G38" i="18" s="1"/>
  <c r="J38" i="18" s="1"/>
  <c r="J184" i="18"/>
  <c r="E147" i="18"/>
  <c r="G147" i="18"/>
  <c r="E155" i="18"/>
  <c r="G155" i="18"/>
  <c r="I159" i="18"/>
  <c r="I184" i="18"/>
  <c r="E188" i="18"/>
  <c r="G188" i="18"/>
  <c r="J188" i="18" s="1"/>
  <c r="I192" i="18"/>
  <c r="E171" i="18"/>
  <c r="G171" i="18" s="1"/>
  <c r="E179" i="18"/>
  <c r="G179" i="18" s="1"/>
  <c r="I183" i="18"/>
  <c r="E187" i="18"/>
  <c r="G187" i="18"/>
  <c r="J187" i="18" s="1"/>
  <c r="I191" i="18"/>
  <c r="E195" i="18"/>
  <c r="G195" i="18"/>
  <c r="D3" i="17"/>
  <c r="F168" i="14"/>
  <c r="F169" i="14"/>
  <c r="F170" i="14"/>
  <c r="F171" i="14"/>
  <c r="E172" i="14"/>
  <c r="G172" i="14" s="1"/>
  <c r="F172" i="14"/>
  <c r="F173" i="14"/>
  <c r="F174" i="14"/>
  <c r="F175" i="14"/>
  <c r="F176" i="14"/>
  <c r="F177" i="14"/>
  <c r="F178" i="14"/>
  <c r="F179" i="14"/>
  <c r="E180" i="14"/>
  <c r="G180" i="14" s="1"/>
  <c r="F180" i="14"/>
  <c r="F181" i="14"/>
  <c r="F182" i="14"/>
  <c r="D183" i="14"/>
  <c r="F183" i="14"/>
  <c r="H183" i="14"/>
  <c r="D184" i="14"/>
  <c r="E184" i="14"/>
  <c r="G184" i="14"/>
  <c r="F184" i="14"/>
  <c r="H184" i="14"/>
  <c r="D185" i="14"/>
  <c r="E185" i="14"/>
  <c r="G185" i="14"/>
  <c r="F185" i="14"/>
  <c r="H185" i="14"/>
  <c r="D186" i="14"/>
  <c r="F186" i="14"/>
  <c r="H186" i="14"/>
  <c r="D187" i="14"/>
  <c r="E187" i="14"/>
  <c r="G187" i="14"/>
  <c r="F187" i="14"/>
  <c r="H187" i="14"/>
  <c r="D188" i="14"/>
  <c r="F188" i="14"/>
  <c r="H188" i="14"/>
  <c r="D189" i="14"/>
  <c r="E189" i="14"/>
  <c r="G189" i="14"/>
  <c r="F189" i="14"/>
  <c r="H189" i="14"/>
  <c r="D190" i="14"/>
  <c r="E190" i="14"/>
  <c r="G190" i="14"/>
  <c r="F190" i="14"/>
  <c r="H190" i="14"/>
  <c r="D191" i="14"/>
  <c r="E191" i="14"/>
  <c r="G191" i="14"/>
  <c r="F191" i="14"/>
  <c r="H191" i="14"/>
  <c r="D192" i="14"/>
  <c r="E192" i="14"/>
  <c r="G192" i="14"/>
  <c r="F192" i="14"/>
  <c r="H192" i="14"/>
  <c r="D193" i="14"/>
  <c r="E193" i="14"/>
  <c r="G193" i="14"/>
  <c r="F193" i="14"/>
  <c r="H193" i="14"/>
  <c r="D194" i="14"/>
  <c r="F194" i="14"/>
  <c r="H194" i="14"/>
  <c r="D195" i="14"/>
  <c r="E195" i="14"/>
  <c r="G195" i="14"/>
  <c r="F195" i="14"/>
  <c r="H195" i="14"/>
  <c r="E132" i="14"/>
  <c r="G132" i="14" s="1"/>
  <c r="F132" i="14"/>
  <c r="F133" i="14"/>
  <c r="F134" i="14"/>
  <c r="F135" i="14"/>
  <c r="F136" i="14"/>
  <c r="F137" i="14"/>
  <c r="F138" i="14"/>
  <c r="F139" i="14"/>
  <c r="F140" i="14"/>
  <c r="F141" i="14"/>
  <c r="F142" i="14"/>
  <c r="E143" i="14"/>
  <c r="G143" i="14" s="1"/>
  <c r="F143" i="14"/>
  <c r="E144" i="14"/>
  <c r="G144" i="14" s="1"/>
  <c r="F144" i="14"/>
  <c r="F145" i="14"/>
  <c r="F146" i="14"/>
  <c r="D147" i="14"/>
  <c r="E147" i="14"/>
  <c r="G147" i="14"/>
  <c r="F147" i="14"/>
  <c r="H147" i="14"/>
  <c r="D148" i="14"/>
  <c r="E148" i="14"/>
  <c r="G148" i="14"/>
  <c r="F148" i="14"/>
  <c r="H148" i="14"/>
  <c r="D149" i="14"/>
  <c r="E149" i="14"/>
  <c r="G149" i="14"/>
  <c r="F149" i="14"/>
  <c r="H149" i="14"/>
  <c r="D150" i="14"/>
  <c r="E150" i="14"/>
  <c r="G150" i="14"/>
  <c r="F150" i="14"/>
  <c r="H150" i="14"/>
  <c r="D151" i="14"/>
  <c r="F151" i="14"/>
  <c r="H151" i="14"/>
  <c r="D152" i="14"/>
  <c r="E152" i="14"/>
  <c r="G152" i="14"/>
  <c r="F152" i="14"/>
  <c r="H152" i="14"/>
  <c r="D153" i="14"/>
  <c r="E153" i="14"/>
  <c r="G153" i="14"/>
  <c r="F153" i="14"/>
  <c r="H153" i="14"/>
  <c r="D154" i="14"/>
  <c r="F154" i="14"/>
  <c r="H154" i="14"/>
  <c r="D155" i="14"/>
  <c r="F155" i="14"/>
  <c r="H155" i="14"/>
  <c r="D156" i="14"/>
  <c r="E156" i="14"/>
  <c r="G156" i="14"/>
  <c r="F156" i="14"/>
  <c r="H156" i="14"/>
  <c r="D157" i="14"/>
  <c r="E157" i="14"/>
  <c r="G157" i="14"/>
  <c r="F157" i="14"/>
  <c r="H157" i="14"/>
  <c r="D158" i="14"/>
  <c r="E158" i="14"/>
  <c r="G158" i="14"/>
  <c r="F158" i="14"/>
  <c r="H158" i="14"/>
  <c r="D159" i="14"/>
  <c r="E159" i="14"/>
  <c r="G159" i="14"/>
  <c r="F159" i="14"/>
  <c r="H159" i="14"/>
  <c r="D169" i="11"/>
  <c r="I169" i="11" s="1"/>
  <c r="E169" i="11"/>
  <c r="G169" i="11" s="1"/>
  <c r="F169" i="11"/>
  <c r="H169" i="11"/>
  <c r="D170" i="11"/>
  <c r="F170" i="11"/>
  <c r="H170" i="11"/>
  <c r="D171" i="11"/>
  <c r="F171" i="11"/>
  <c r="H171" i="11"/>
  <c r="D172" i="11"/>
  <c r="E172" i="11" s="1"/>
  <c r="G172" i="11" s="1"/>
  <c r="F172" i="11"/>
  <c r="H172" i="11"/>
  <c r="I172" i="11" s="1"/>
  <c r="D173" i="11"/>
  <c r="E173" i="11" s="1"/>
  <c r="G173" i="11" s="1"/>
  <c r="F173" i="11"/>
  <c r="H173" i="11"/>
  <c r="D174" i="11"/>
  <c r="E174" i="11"/>
  <c r="G174" i="11"/>
  <c r="F174" i="11"/>
  <c r="H174" i="11"/>
  <c r="I174" i="11" s="1"/>
  <c r="D175" i="11"/>
  <c r="E175" i="11"/>
  <c r="G175" i="11" s="1"/>
  <c r="F175" i="11"/>
  <c r="H175" i="11"/>
  <c r="D176" i="11"/>
  <c r="E176" i="11" s="1"/>
  <c r="G176" i="11" s="1"/>
  <c r="F176" i="11"/>
  <c r="H176" i="11"/>
  <c r="D177" i="11"/>
  <c r="I177" i="11" s="1"/>
  <c r="E177" i="11"/>
  <c r="G177" i="11"/>
  <c r="F177" i="11"/>
  <c r="H177" i="11"/>
  <c r="D178" i="11"/>
  <c r="E178" i="11"/>
  <c r="G178" i="11" s="1"/>
  <c r="F178" i="11"/>
  <c r="H178" i="11"/>
  <c r="D179" i="11"/>
  <c r="I179" i="11" s="1"/>
  <c r="F179" i="11"/>
  <c r="H179" i="11"/>
  <c r="D180" i="11"/>
  <c r="E180" i="11"/>
  <c r="G180" i="11" s="1"/>
  <c r="F180" i="11"/>
  <c r="H180" i="11"/>
  <c r="D181" i="11"/>
  <c r="E181" i="11"/>
  <c r="G181" i="11" s="1"/>
  <c r="F181" i="11"/>
  <c r="H181" i="11"/>
  <c r="I181" i="11" s="1"/>
  <c r="D182" i="11"/>
  <c r="I182" i="11" s="1"/>
  <c r="F182" i="11"/>
  <c r="H182" i="11"/>
  <c r="D183" i="11"/>
  <c r="E183" i="11"/>
  <c r="G183" i="11" s="1"/>
  <c r="F183" i="11"/>
  <c r="H183" i="11"/>
  <c r="D184" i="11"/>
  <c r="E184" i="11"/>
  <c r="G184" i="11"/>
  <c r="F184" i="11"/>
  <c r="H184" i="11"/>
  <c r="D185" i="11"/>
  <c r="E185" i="11"/>
  <c r="G185" i="11"/>
  <c r="F185" i="11"/>
  <c r="H185" i="11"/>
  <c r="D186" i="11"/>
  <c r="E186" i="11"/>
  <c r="G186" i="11"/>
  <c r="F186" i="11"/>
  <c r="H186" i="11"/>
  <c r="D187" i="11"/>
  <c r="F187" i="11"/>
  <c r="H187" i="11"/>
  <c r="D188" i="11"/>
  <c r="F188" i="11"/>
  <c r="H188" i="11"/>
  <c r="D189" i="11"/>
  <c r="E189" i="11"/>
  <c r="G189" i="11"/>
  <c r="F189" i="11"/>
  <c r="H189" i="11"/>
  <c r="D190" i="11"/>
  <c r="E190" i="11"/>
  <c r="G190" i="11"/>
  <c r="F190" i="11"/>
  <c r="H190" i="11"/>
  <c r="D191" i="11"/>
  <c r="E191" i="11"/>
  <c r="G191" i="11"/>
  <c r="F191" i="11"/>
  <c r="H191" i="11"/>
  <c r="D192" i="11"/>
  <c r="E192" i="11"/>
  <c r="G192" i="11"/>
  <c r="F192" i="11"/>
  <c r="H192" i="11"/>
  <c r="D193" i="11"/>
  <c r="E193" i="11"/>
  <c r="G193" i="11"/>
  <c r="F193" i="11"/>
  <c r="H193" i="11"/>
  <c r="D194" i="11"/>
  <c r="F194" i="11"/>
  <c r="H194" i="11"/>
  <c r="D195" i="11"/>
  <c r="F195" i="11"/>
  <c r="H195" i="11"/>
  <c r="D196" i="11"/>
  <c r="F196" i="11"/>
  <c r="H196" i="11"/>
  <c r="D133" i="11"/>
  <c r="E133" i="11"/>
  <c r="G133" i="11" s="1"/>
  <c r="F133" i="11"/>
  <c r="H133" i="11"/>
  <c r="I133" i="11" s="1"/>
  <c r="D134" i="11"/>
  <c r="E134" i="11" s="1"/>
  <c r="G134" i="11" s="1"/>
  <c r="F134" i="11"/>
  <c r="H134" i="11"/>
  <c r="D135" i="11"/>
  <c r="I135" i="11" s="1"/>
  <c r="F135" i="11"/>
  <c r="H135" i="11"/>
  <c r="D136" i="11"/>
  <c r="E136" i="11" s="1"/>
  <c r="G136" i="11" s="1"/>
  <c r="F136" i="11"/>
  <c r="H136" i="11"/>
  <c r="D137" i="11"/>
  <c r="E137" i="11" s="1"/>
  <c r="G137" i="11" s="1"/>
  <c r="F137" i="11"/>
  <c r="H137" i="11"/>
  <c r="D138" i="11"/>
  <c r="E138" i="11" s="1"/>
  <c r="G138" i="11" s="1"/>
  <c r="F138" i="11"/>
  <c r="H138" i="11"/>
  <c r="D139" i="11"/>
  <c r="E139" i="11" s="1"/>
  <c r="G139" i="11" s="1"/>
  <c r="F139" i="11"/>
  <c r="H139" i="11"/>
  <c r="D140" i="11"/>
  <c r="E140" i="11" s="1"/>
  <c r="G140" i="11" s="1"/>
  <c r="J140" i="11" s="1"/>
  <c r="F140" i="11"/>
  <c r="H140" i="11"/>
  <c r="D141" i="11"/>
  <c r="E141" i="11"/>
  <c r="G141" i="11" s="1"/>
  <c r="F141" i="11"/>
  <c r="H141" i="11"/>
  <c r="D142" i="11"/>
  <c r="E142" i="11" s="1"/>
  <c r="G142" i="11" s="1"/>
  <c r="F142" i="11"/>
  <c r="H142" i="11"/>
  <c r="D143" i="11"/>
  <c r="E143" i="11" s="1"/>
  <c r="G143" i="11" s="1"/>
  <c r="F143" i="11"/>
  <c r="H143" i="11"/>
  <c r="D144" i="11"/>
  <c r="F144" i="11"/>
  <c r="H144" i="11"/>
  <c r="D145" i="11"/>
  <c r="E145" i="11" s="1"/>
  <c r="G145" i="11" s="1"/>
  <c r="F145" i="11"/>
  <c r="H145" i="11"/>
  <c r="D146" i="11"/>
  <c r="E146" i="11" s="1"/>
  <c r="G146" i="11" s="1"/>
  <c r="F146" i="11"/>
  <c r="H146" i="11"/>
  <c r="D147" i="11"/>
  <c r="E147" i="11" s="1"/>
  <c r="G147" i="11" s="1"/>
  <c r="F147" i="11"/>
  <c r="H147" i="11"/>
  <c r="D148" i="11"/>
  <c r="E148" i="11"/>
  <c r="G148" i="11"/>
  <c r="F148" i="11"/>
  <c r="H148" i="11"/>
  <c r="D149" i="11"/>
  <c r="E149" i="11"/>
  <c r="G149" i="11"/>
  <c r="F149" i="11"/>
  <c r="H149" i="11"/>
  <c r="D150" i="11"/>
  <c r="E150" i="11"/>
  <c r="G150" i="11"/>
  <c r="F150" i="11"/>
  <c r="H150" i="11"/>
  <c r="D151" i="11"/>
  <c r="E151" i="11"/>
  <c r="G151" i="11"/>
  <c r="F151" i="11"/>
  <c r="H151" i="11"/>
  <c r="D152" i="11"/>
  <c r="F152" i="11"/>
  <c r="H152" i="11"/>
  <c r="D153" i="11"/>
  <c r="E153" i="11"/>
  <c r="G153" i="11"/>
  <c r="F153" i="11"/>
  <c r="H153" i="11"/>
  <c r="D154" i="11"/>
  <c r="F154" i="11"/>
  <c r="H154" i="11"/>
  <c r="D155" i="11"/>
  <c r="F155" i="11"/>
  <c r="H155" i="11"/>
  <c r="D156" i="11"/>
  <c r="E156" i="11"/>
  <c r="G156" i="11"/>
  <c r="F156" i="11"/>
  <c r="H156" i="11"/>
  <c r="D157" i="11"/>
  <c r="E157" i="11"/>
  <c r="G157" i="11"/>
  <c r="F157" i="11"/>
  <c r="H157" i="11"/>
  <c r="D158" i="11"/>
  <c r="E158" i="11"/>
  <c r="G158" i="11"/>
  <c r="F158" i="11"/>
  <c r="H158" i="11"/>
  <c r="D159" i="11"/>
  <c r="E159" i="11"/>
  <c r="G159" i="11"/>
  <c r="F159" i="11"/>
  <c r="H159" i="11"/>
  <c r="D160" i="11"/>
  <c r="F160" i="11"/>
  <c r="H160" i="11"/>
  <c r="H167" i="11"/>
  <c r="D167" i="11"/>
  <c r="H131" i="11"/>
  <c r="D131" i="11"/>
  <c r="H72" i="11"/>
  <c r="D72" i="11"/>
  <c r="H13" i="11"/>
  <c r="D13" i="11"/>
  <c r="B4" i="11"/>
  <c r="E18" i="16"/>
  <c r="F167" i="14"/>
  <c r="F131" i="14"/>
  <c r="F123" i="14"/>
  <c r="E123" i="14"/>
  <c r="G123" i="14" s="1"/>
  <c r="F122" i="14"/>
  <c r="F121" i="14"/>
  <c r="F119" i="14"/>
  <c r="E119" i="14"/>
  <c r="G119" i="14" s="1"/>
  <c r="F118" i="14"/>
  <c r="F117" i="14"/>
  <c r="F116" i="14"/>
  <c r="F115" i="14"/>
  <c r="F114" i="14"/>
  <c r="F113" i="14"/>
  <c r="F112" i="14"/>
  <c r="F111" i="14"/>
  <c r="F110" i="14"/>
  <c r="F109" i="14"/>
  <c r="F108" i="14"/>
  <c r="F107" i="14"/>
  <c r="F106" i="14"/>
  <c r="F105" i="14"/>
  <c r="F104" i="14"/>
  <c r="F103" i="14"/>
  <c r="E103" i="14"/>
  <c r="G103" i="14"/>
  <c r="F102" i="14"/>
  <c r="E102" i="14"/>
  <c r="G102" i="14" s="1"/>
  <c r="F101" i="14"/>
  <c r="F100" i="14"/>
  <c r="F99" i="14"/>
  <c r="F98" i="14"/>
  <c r="F97" i="14"/>
  <c r="F96" i="14"/>
  <c r="F95" i="14"/>
  <c r="E95" i="14"/>
  <c r="G95" i="14" s="1"/>
  <c r="F94" i="14"/>
  <c r="F93" i="14"/>
  <c r="F92" i="14"/>
  <c r="F91" i="14"/>
  <c r="F90" i="14"/>
  <c r="F89" i="14"/>
  <c r="J89" i="14" s="1"/>
  <c r="F88" i="14"/>
  <c r="F87" i="14"/>
  <c r="F86" i="14"/>
  <c r="E86" i="14"/>
  <c r="G86" i="14" s="1"/>
  <c r="F85" i="14"/>
  <c r="F84" i="14"/>
  <c r="F83" i="14"/>
  <c r="E83" i="14"/>
  <c r="G83" i="14" s="1"/>
  <c r="F82" i="14"/>
  <c r="F81" i="14"/>
  <c r="F80" i="14"/>
  <c r="F79" i="14"/>
  <c r="F78" i="14"/>
  <c r="F77" i="14"/>
  <c r="E77" i="14"/>
  <c r="G77" i="14" s="1"/>
  <c r="F76" i="14"/>
  <c r="F75" i="14"/>
  <c r="F74" i="14"/>
  <c r="F73" i="14"/>
  <c r="F72" i="14"/>
  <c r="F64" i="14"/>
  <c r="F63" i="14"/>
  <c r="E63" i="14"/>
  <c r="G63" i="14" s="1"/>
  <c r="F62" i="14"/>
  <c r="E62" i="14"/>
  <c r="G62" i="14" s="1"/>
  <c r="F60" i="14"/>
  <c r="F59" i="14"/>
  <c r="F58" i="14"/>
  <c r="E58" i="14"/>
  <c r="G58" i="14" s="1"/>
  <c r="F57" i="14"/>
  <c r="F56" i="14"/>
  <c r="F55" i="14"/>
  <c r="F54" i="14"/>
  <c r="F53" i="14"/>
  <c r="F52" i="14"/>
  <c r="F51" i="14"/>
  <c r="F50" i="14"/>
  <c r="F49" i="14"/>
  <c r="F48" i="14"/>
  <c r="E48" i="14"/>
  <c r="G48" i="14" s="1"/>
  <c r="E47" i="14"/>
  <c r="G47" i="14" s="1"/>
  <c r="F47" i="14"/>
  <c r="F46" i="14"/>
  <c r="E46" i="14"/>
  <c r="G46" i="14" s="1"/>
  <c r="F45" i="14"/>
  <c r="F44" i="14"/>
  <c r="F43" i="14"/>
  <c r="F42" i="14"/>
  <c r="F41" i="14"/>
  <c r="F40" i="14"/>
  <c r="F39" i="14"/>
  <c r="F38" i="14"/>
  <c r="F37" i="14"/>
  <c r="F36" i="14"/>
  <c r="E36" i="14"/>
  <c r="G36" i="14" s="1"/>
  <c r="F35" i="14"/>
  <c r="E35" i="14"/>
  <c r="G35" i="14"/>
  <c r="F34" i="14"/>
  <c r="E34" i="14"/>
  <c r="G34" i="14" s="1"/>
  <c r="F33" i="14"/>
  <c r="F32" i="14"/>
  <c r="F31" i="14"/>
  <c r="F30" i="14"/>
  <c r="F29" i="14"/>
  <c r="F28" i="14"/>
  <c r="F27" i="14"/>
  <c r="E27" i="14"/>
  <c r="G27" i="14" s="1"/>
  <c r="F26" i="14"/>
  <c r="F25" i="14"/>
  <c r="F24" i="14"/>
  <c r="F23" i="14"/>
  <c r="E23" i="14"/>
  <c r="G23" i="14"/>
  <c r="J23" i="14" s="1"/>
  <c r="F22" i="14"/>
  <c r="E22" i="14"/>
  <c r="G22" i="14"/>
  <c r="F21" i="14"/>
  <c r="F20" i="14"/>
  <c r="F19" i="14"/>
  <c r="F18" i="14"/>
  <c r="F17" i="14"/>
  <c r="F16" i="14"/>
  <c r="F15" i="14"/>
  <c r="E15" i="14"/>
  <c r="G15" i="14"/>
  <c r="F14" i="14"/>
  <c r="F13" i="14"/>
  <c r="H168" i="11"/>
  <c r="F168" i="11"/>
  <c r="D168" i="11"/>
  <c r="E168" i="11" s="1"/>
  <c r="G168" i="11" s="1"/>
  <c r="H132" i="11"/>
  <c r="F132" i="11"/>
  <c r="D132" i="11"/>
  <c r="E132" i="11" s="1"/>
  <c r="G132" i="11" s="1"/>
  <c r="H124" i="11"/>
  <c r="F124" i="11"/>
  <c r="D124" i="11"/>
  <c r="E124" i="11" s="1"/>
  <c r="G124" i="11" s="1"/>
  <c r="J124" i="11" s="1"/>
  <c r="H123" i="11"/>
  <c r="F123" i="11"/>
  <c r="D123" i="11"/>
  <c r="E123" i="11" s="1"/>
  <c r="G123" i="11" s="1"/>
  <c r="H122" i="11"/>
  <c r="F122" i="11"/>
  <c r="D122" i="11"/>
  <c r="E122" i="11" s="1"/>
  <c r="G122" i="11" s="1"/>
  <c r="H120" i="11"/>
  <c r="F120" i="11"/>
  <c r="D120" i="11"/>
  <c r="E120" i="11" s="1"/>
  <c r="G120" i="11" s="1"/>
  <c r="H119" i="11"/>
  <c r="F119" i="11"/>
  <c r="D119" i="11"/>
  <c r="E119" i="11" s="1"/>
  <c r="G119" i="11" s="1"/>
  <c r="H118" i="11"/>
  <c r="F118" i="11"/>
  <c r="D118" i="11"/>
  <c r="E118" i="11" s="1"/>
  <c r="G118" i="11" s="1"/>
  <c r="H117" i="11"/>
  <c r="F117" i="11"/>
  <c r="D117" i="11"/>
  <c r="E117" i="11" s="1"/>
  <c r="G117" i="11" s="1"/>
  <c r="H116" i="11"/>
  <c r="F116" i="11"/>
  <c r="D116" i="11"/>
  <c r="E116" i="11" s="1"/>
  <c r="G116" i="11" s="1"/>
  <c r="H115" i="11"/>
  <c r="F115" i="11"/>
  <c r="D115" i="11"/>
  <c r="E115" i="11" s="1"/>
  <c r="G115" i="11" s="1"/>
  <c r="H114" i="11"/>
  <c r="F114" i="11"/>
  <c r="D114" i="11"/>
  <c r="E114" i="11"/>
  <c r="G114" i="11"/>
  <c r="H113" i="11"/>
  <c r="F113" i="11"/>
  <c r="D113" i="11"/>
  <c r="E113" i="11" s="1"/>
  <c r="G113" i="11" s="1"/>
  <c r="H112" i="11"/>
  <c r="F112" i="11"/>
  <c r="D112" i="11"/>
  <c r="E112" i="11" s="1"/>
  <c r="G112" i="11" s="1"/>
  <c r="H111" i="11"/>
  <c r="F111" i="11"/>
  <c r="D111" i="11"/>
  <c r="E111" i="11" s="1"/>
  <c r="G111" i="11" s="1"/>
  <c r="H110" i="11"/>
  <c r="F110" i="11"/>
  <c r="D110" i="11"/>
  <c r="I110" i="11" s="1"/>
  <c r="H109" i="11"/>
  <c r="F109" i="11"/>
  <c r="D109" i="11"/>
  <c r="E109" i="11" s="1"/>
  <c r="G109" i="11" s="1"/>
  <c r="J109" i="11" s="1"/>
  <c r="H108" i="11"/>
  <c r="F108" i="11"/>
  <c r="D108" i="11"/>
  <c r="E108" i="11"/>
  <c r="G108" i="11" s="1"/>
  <c r="H107" i="11"/>
  <c r="F107" i="11"/>
  <c r="D107" i="11"/>
  <c r="E107" i="11" s="1"/>
  <c r="G107" i="11" s="1"/>
  <c r="H106" i="11"/>
  <c r="F106" i="11"/>
  <c r="D106" i="11"/>
  <c r="E106" i="11" s="1"/>
  <c r="G106" i="11" s="1"/>
  <c r="H105" i="11"/>
  <c r="F105" i="11"/>
  <c r="D105" i="11"/>
  <c r="E105" i="11" s="1"/>
  <c r="G105" i="11" s="1"/>
  <c r="H104" i="11"/>
  <c r="F104" i="11"/>
  <c r="D104" i="11"/>
  <c r="E104" i="11" s="1"/>
  <c r="G104" i="11" s="1"/>
  <c r="H103" i="11"/>
  <c r="F103" i="11"/>
  <c r="D103" i="11"/>
  <c r="E103" i="11" s="1"/>
  <c r="G103" i="11" s="1"/>
  <c r="H102" i="11"/>
  <c r="F102" i="11"/>
  <c r="D102" i="11"/>
  <c r="I102" i="11" s="1"/>
  <c r="H101" i="11"/>
  <c r="D101" i="11"/>
  <c r="E101" i="11" s="1"/>
  <c r="G101" i="11" s="1"/>
  <c r="F101" i="11"/>
  <c r="H100" i="11"/>
  <c r="F100" i="11"/>
  <c r="D100" i="11"/>
  <c r="E100" i="11" s="1"/>
  <c r="G100" i="11" s="1"/>
  <c r="H99" i="11"/>
  <c r="F99" i="11"/>
  <c r="D99" i="11"/>
  <c r="E99" i="11" s="1"/>
  <c r="G99" i="11" s="1"/>
  <c r="H98" i="11"/>
  <c r="F98" i="11"/>
  <c r="D98" i="11"/>
  <c r="I98" i="11" s="1"/>
  <c r="E98" i="11"/>
  <c r="G98" i="11" s="1"/>
  <c r="H97" i="11"/>
  <c r="F97" i="11"/>
  <c r="D97" i="11"/>
  <c r="E97" i="11" s="1"/>
  <c r="G97" i="11" s="1"/>
  <c r="H96" i="11"/>
  <c r="F96" i="11"/>
  <c r="D96" i="11"/>
  <c r="E96" i="11" s="1"/>
  <c r="G96" i="11" s="1"/>
  <c r="H95" i="11"/>
  <c r="F95" i="11"/>
  <c r="D95" i="11"/>
  <c r="E95" i="11" s="1"/>
  <c r="G95" i="11" s="1"/>
  <c r="H94" i="11"/>
  <c r="F94" i="11"/>
  <c r="D94" i="11"/>
  <c r="E94" i="11" s="1"/>
  <c r="G94" i="11" s="1"/>
  <c r="H93" i="11"/>
  <c r="F93" i="11"/>
  <c r="D93" i="11"/>
  <c r="H92" i="11"/>
  <c r="F92" i="11"/>
  <c r="D92" i="11"/>
  <c r="E92" i="11" s="1"/>
  <c r="G92" i="11" s="1"/>
  <c r="J92" i="11" s="1"/>
  <c r="H91" i="11"/>
  <c r="F91" i="11"/>
  <c r="D91" i="11"/>
  <c r="H90" i="11"/>
  <c r="F90" i="11"/>
  <c r="D90" i="11"/>
  <c r="E90" i="11" s="1"/>
  <c r="G90" i="11" s="1"/>
  <c r="H89" i="11"/>
  <c r="F89" i="11"/>
  <c r="D89" i="11"/>
  <c r="H88" i="11"/>
  <c r="F88" i="11"/>
  <c r="D88" i="11"/>
  <c r="E88" i="11" s="1"/>
  <c r="G88" i="11" s="1"/>
  <c r="H87" i="11"/>
  <c r="F87" i="11"/>
  <c r="D87" i="11"/>
  <c r="E87" i="11" s="1"/>
  <c r="G87" i="11" s="1"/>
  <c r="H86" i="11"/>
  <c r="F86" i="11"/>
  <c r="D86" i="11"/>
  <c r="E86" i="11" s="1"/>
  <c r="G86" i="11" s="1"/>
  <c r="H85" i="11"/>
  <c r="F85" i="11"/>
  <c r="D85" i="11"/>
  <c r="E85" i="11" s="1"/>
  <c r="G85" i="11" s="1"/>
  <c r="H84" i="11"/>
  <c r="F84" i="11"/>
  <c r="D84" i="11"/>
  <c r="E84" i="11" s="1"/>
  <c r="G84" i="11" s="1"/>
  <c r="H83" i="11"/>
  <c r="F83" i="11"/>
  <c r="D83" i="11"/>
  <c r="I83" i="11" s="1"/>
  <c r="H82" i="11"/>
  <c r="F82" i="11"/>
  <c r="D82" i="11"/>
  <c r="E82" i="11" s="1"/>
  <c r="G82" i="11" s="1"/>
  <c r="H81" i="11"/>
  <c r="F81" i="11"/>
  <c r="D81" i="11"/>
  <c r="E81" i="11" s="1"/>
  <c r="G81" i="11" s="1"/>
  <c r="H80" i="11"/>
  <c r="I80" i="11" s="1"/>
  <c r="F80" i="11"/>
  <c r="D80" i="11"/>
  <c r="E80" i="11"/>
  <c r="G80" i="11"/>
  <c r="H79" i="11"/>
  <c r="F79" i="11"/>
  <c r="D79" i="11"/>
  <c r="E79" i="11" s="1"/>
  <c r="G79" i="11" s="1"/>
  <c r="H78" i="11"/>
  <c r="F78" i="11"/>
  <c r="D78" i="11"/>
  <c r="E78" i="11" s="1"/>
  <c r="G78" i="11" s="1"/>
  <c r="H77" i="11"/>
  <c r="I77" i="11" s="1"/>
  <c r="F77" i="11"/>
  <c r="D77" i="11"/>
  <c r="E77" i="11"/>
  <c r="G77" i="11"/>
  <c r="H76" i="11"/>
  <c r="F76" i="11"/>
  <c r="D76" i="11"/>
  <c r="E76" i="11" s="1"/>
  <c r="G76" i="11" s="1"/>
  <c r="H75" i="11"/>
  <c r="F75" i="11"/>
  <c r="D75" i="11"/>
  <c r="E75" i="11" s="1"/>
  <c r="G75" i="11" s="1"/>
  <c r="H74" i="11"/>
  <c r="F74" i="11"/>
  <c r="D74" i="11"/>
  <c r="E74" i="11" s="1"/>
  <c r="G74" i="11" s="1"/>
  <c r="H73" i="11"/>
  <c r="F73" i="11"/>
  <c r="D73" i="11"/>
  <c r="E73" i="11" s="1"/>
  <c r="G73" i="11" s="1"/>
  <c r="H65" i="11"/>
  <c r="I65" i="11" s="1"/>
  <c r="F65" i="11"/>
  <c r="D65" i="11"/>
  <c r="H64" i="11"/>
  <c r="F64" i="11"/>
  <c r="D64" i="11"/>
  <c r="E64" i="11" s="1"/>
  <c r="G64" i="11" s="1"/>
  <c r="J64" i="11" s="1"/>
  <c r="H63" i="11"/>
  <c r="F63" i="11"/>
  <c r="D63" i="11"/>
  <c r="E63" i="11" s="1"/>
  <c r="G63" i="11" s="1"/>
  <c r="H61" i="11"/>
  <c r="F61" i="11"/>
  <c r="D61" i="11"/>
  <c r="E61" i="11" s="1"/>
  <c r="G61" i="11" s="1"/>
  <c r="H60" i="11"/>
  <c r="F60" i="11"/>
  <c r="D60" i="11"/>
  <c r="H59" i="11"/>
  <c r="F59" i="11"/>
  <c r="D59" i="11"/>
  <c r="E59" i="11" s="1"/>
  <c r="G59" i="11" s="1"/>
  <c r="H58" i="11"/>
  <c r="F58" i="11"/>
  <c r="D58" i="11"/>
  <c r="E58" i="11" s="1"/>
  <c r="G58" i="11" s="1"/>
  <c r="H57" i="11"/>
  <c r="F57" i="11"/>
  <c r="D57" i="11"/>
  <c r="E57" i="11" s="1"/>
  <c r="G57" i="11" s="1"/>
  <c r="H56" i="11"/>
  <c r="F56" i="11"/>
  <c r="D56" i="11"/>
  <c r="E56" i="11" s="1"/>
  <c r="G56" i="11" s="1"/>
  <c r="H55" i="11"/>
  <c r="F55" i="11"/>
  <c r="D55" i="11"/>
  <c r="E55" i="11" s="1"/>
  <c r="G55" i="11" s="1"/>
  <c r="H54" i="11"/>
  <c r="F54" i="11"/>
  <c r="D54" i="11"/>
  <c r="E54" i="11" s="1"/>
  <c r="G54" i="11" s="1"/>
  <c r="H53" i="11"/>
  <c r="F53" i="11"/>
  <c r="D53" i="11"/>
  <c r="H52" i="11"/>
  <c r="F52" i="11"/>
  <c r="D52" i="11"/>
  <c r="E52" i="11" s="1"/>
  <c r="G52" i="11" s="1"/>
  <c r="H51" i="11"/>
  <c r="F51" i="11"/>
  <c r="D51" i="11"/>
  <c r="I51" i="11" s="1"/>
  <c r="H50" i="11"/>
  <c r="F50" i="11"/>
  <c r="D50" i="11"/>
  <c r="E50" i="11" s="1"/>
  <c r="G50" i="11" s="1"/>
  <c r="H49" i="11"/>
  <c r="F49" i="11"/>
  <c r="D49" i="11"/>
  <c r="E49" i="11" s="1"/>
  <c r="G49" i="11" s="1"/>
  <c r="H48" i="11"/>
  <c r="F48" i="11"/>
  <c r="D48" i="11"/>
  <c r="H47" i="11"/>
  <c r="F47" i="11"/>
  <c r="D47" i="11"/>
  <c r="E47" i="11" s="1"/>
  <c r="G47" i="11" s="1"/>
  <c r="J47" i="11" s="1"/>
  <c r="H46" i="11"/>
  <c r="F46" i="11"/>
  <c r="D46" i="11"/>
  <c r="E46" i="11" s="1"/>
  <c r="G46" i="11" s="1"/>
  <c r="H45" i="11"/>
  <c r="F45" i="11"/>
  <c r="D45" i="11"/>
  <c r="E45" i="11" s="1"/>
  <c r="G45" i="11" s="1"/>
  <c r="H44" i="11"/>
  <c r="F44" i="11"/>
  <c r="D44" i="11"/>
  <c r="E44" i="11" s="1"/>
  <c r="G44" i="11" s="1"/>
  <c r="H43" i="11"/>
  <c r="F43" i="11"/>
  <c r="D43" i="11"/>
  <c r="E43" i="11" s="1"/>
  <c r="G43" i="11" s="1"/>
  <c r="H42" i="11"/>
  <c r="F42" i="11"/>
  <c r="D42" i="11"/>
  <c r="E42" i="11" s="1"/>
  <c r="G42" i="11" s="1"/>
  <c r="H41" i="11"/>
  <c r="F41" i="11"/>
  <c r="D41" i="11"/>
  <c r="E41" i="11" s="1"/>
  <c r="G41" i="11" s="1"/>
  <c r="H40" i="11"/>
  <c r="F40" i="11"/>
  <c r="D40" i="11"/>
  <c r="E40" i="11" s="1"/>
  <c r="G40" i="11" s="1"/>
  <c r="H39" i="11"/>
  <c r="F39" i="11"/>
  <c r="D39" i="11"/>
  <c r="E39" i="11" s="1"/>
  <c r="G39" i="11" s="1"/>
  <c r="H38" i="11"/>
  <c r="F38" i="11"/>
  <c r="D38" i="11"/>
  <c r="E38" i="11" s="1"/>
  <c r="G38" i="11" s="1"/>
  <c r="H37" i="11"/>
  <c r="F37" i="11"/>
  <c r="D37" i="11"/>
  <c r="E37" i="11" s="1"/>
  <c r="G37" i="11" s="1"/>
  <c r="H36" i="11"/>
  <c r="F36" i="11"/>
  <c r="D36" i="11"/>
  <c r="E36" i="11" s="1"/>
  <c r="G36" i="11" s="1"/>
  <c r="H35" i="11"/>
  <c r="F35" i="11"/>
  <c r="D35" i="11"/>
  <c r="E35" i="11"/>
  <c r="G35" i="11" s="1"/>
  <c r="H34" i="11"/>
  <c r="F34" i="11"/>
  <c r="D34" i="11"/>
  <c r="E34" i="11" s="1"/>
  <c r="G34" i="11" s="1"/>
  <c r="H33" i="11"/>
  <c r="F33" i="11"/>
  <c r="D33" i="11"/>
  <c r="H32" i="11"/>
  <c r="F32" i="11"/>
  <c r="D32" i="11"/>
  <c r="E32" i="11" s="1"/>
  <c r="G32" i="11" s="1"/>
  <c r="H31" i="11"/>
  <c r="F31" i="11"/>
  <c r="D31" i="11"/>
  <c r="E31" i="11" s="1"/>
  <c r="G31" i="11" s="1"/>
  <c r="H30" i="11"/>
  <c r="F30" i="11"/>
  <c r="D30" i="11"/>
  <c r="E30" i="11" s="1"/>
  <c r="G30" i="11" s="1"/>
  <c r="H29" i="11"/>
  <c r="F29" i="11"/>
  <c r="D29" i="11"/>
  <c r="E29" i="11" s="1"/>
  <c r="G29" i="11" s="1"/>
  <c r="H28" i="11"/>
  <c r="F28" i="11"/>
  <c r="D28" i="11"/>
  <c r="H27" i="11"/>
  <c r="F27" i="11"/>
  <c r="D27" i="11"/>
  <c r="E27" i="11" s="1"/>
  <c r="G27" i="11" s="1"/>
  <c r="H26" i="11"/>
  <c r="F26" i="11"/>
  <c r="D26" i="11"/>
  <c r="H25" i="11"/>
  <c r="F25" i="11"/>
  <c r="D25" i="11"/>
  <c r="H24" i="11"/>
  <c r="F24" i="11"/>
  <c r="D24" i="11"/>
  <c r="E24" i="11" s="1"/>
  <c r="G24" i="11" s="1"/>
  <c r="H23" i="11"/>
  <c r="F23" i="11"/>
  <c r="D23" i="11"/>
  <c r="I23" i="11" s="1"/>
  <c r="E23" i="11"/>
  <c r="G23" i="11" s="1"/>
  <c r="H22" i="11"/>
  <c r="F22" i="11"/>
  <c r="D22" i="11"/>
  <c r="E22" i="11" s="1"/>
  <c r="G22" i="11" s="1"/>
  <c r="H21" i="11"/>
  <c r="F21" i="11"/>
  <c r="D21" i="11"/>
  <c r="H20" i="11"/>
  <c r="F20" i="11"/>
  <c r="D20" i="11"/>
  <c r="E20" i="11"/>
  <c r="G20" i="11" s="1"/>
  <c r="H19" i="11"/>
  <c r="F19" i="11"/>
  <c r="D19" i="11"/>
  <c r="E19" i="11" s="1"/>
  <c r="G19" i="11" s="1"/>
  <c r="H18" i="11"/>
  <c r="F18" i="11"/>
  <c r="D18" i="11"/>
  <c r="E18" i="11" s="1"/>
  <c r="G18" i="11" s="1"/>
  <c r="H17" i="11"/>
  <c r="F17" i="11"/>
  <c r="D17" i="11"/>
  <c r="E17" i="11" s="1"/>
  <c r="G17" i="11" s="1"/>
  <c r="H16" i="11"/>
  <c r="F16" i="11"/>
  <c r="D16" i="11"/>
  <c r="E16" i="11" s="1"/>
  <c r="G16" i="11" s="1"/>
  <c r="H15" i="11"/>
  <c r="F15" i="11"/>
  <c r="D15" i="11"/>
  <c r="E15" i="11" s="1"/>
  <c r="G15" i="11" s="1"/>
  <c r="H14" i="11"/>
  <c r="F14" i="11"/>
  <c r="D14" i="11"/>
  <c r="E14" i="11" s="1"/>
  <c r="G14" i="11" s="1"/>
  <c r="E65" i="11"/>
  <c r="G65" i="11" s="1"/>
  <c r="D166" i="14"/>
  <c r="F9" i="12"/>
  <c r="I9" i="12"/>
  <c r="B4" i="14"/>
  <c r="I16" i="12"/>
  <c r="I15" i="12"/>
  <c r="I14" i="12"/>
  <c r="I13" i="12"/>
  <c r="I12" i="12"/>
  <c r="I11" i="12"/>
  <c r="I10" i="12"/>
  <c r="F16" i="12"/>
  <c r="F15" i="12"/>
  <c r="F14" i="12"/>
  <c r="F13" i="12"/>
  <c r="F12" i="12"/>
  <c r="F11" i="12"/>
  <c r="F10" i="12"/>
  <c r="I95" i="14"/>
  <c r="I103" i="14"/>
  <c r="I111" i="14"/>
  <c r="I119" i="14"/>
  <c r="I183" i="14"/>
  <c r="I18" i="14"/>
  <c r="I192" i="11"/>
  <c r="I87" i="11"/>
  <c r="I34" i="14"/>
  <c r="I30" i="14"/>
  <c r="I56" i="14"/>
  <c r="I90" i="14"/>
  <c r="I192" i="14"/>
  <c r="I63" i="14"/>
  <c r="I159" i="14"/>
  <c r="J192" i="14"/>
  <c r="J184" i="14"/>
  <c r="I196" i="11"/>
  <c r="I185" i="11"/>
  <c r="E144" i="11"/>
  <c r="G144" i="11" s="1"/>
  <c r="E183" i="14"/>
  <c r="G183" i="14"/>
  <c r="J183" i="14"/>
  <c r="I151" i="14"/>
  <c r="I149" i="14"/>
  <c r="I188" i="11"/>
  <c r="J185" i="11"/>
  <c r="I189" i="11"/>
  <c r="J184" i="11"/>
  <c r="I149" i="11"/>
  <c r="I152" i="11"/>
  <c r="I150" i="11"/>
  <c r="I46" i="14"/>
  <c r="J150" i="14"/>
  <c r="J152" i="14"/>
  <c r="I154" i="14"/>
  <c r="I157" i="14"/>
  <c r="I188" i="14"/>
  <c r="J185" i="14"/>
  <c r="I184" i="14"/>
  <c r="I191" i="14"/>
  <c r="I187" i="11"/>
  <c r="I184" i="11"/>
  <c r="I194" i="11"/>
  <c r="E196" i="11"/>
  <c r="G196" i="11"/>
  <c r="I160" i="11"/>
  <c r="I154" i="11"/>
  <c r="I158" i="11"/>
  <c r="I153" i="11"/>
  <c r="E91" i="11"/>
  <c r="G91" i="11" s="1"/>
  <c r="J148" i="11"/>
  <c r="I155" i="14"/>
  <c r="I58" i="14"/>
  <c r="E160" i="11"/>
  <c r="G160" i="11"/>
  <c r="I156" i="11"/>
  <c r="E154" i="11"/>
  <c r="G154" i="11"/>
  <c r="J154" i="11" s="1"/>
  <c r="J193" i="11"/>
  <c r="I156" i="14"/>
  <c r="I153" i="14"/>
  <c r="E151" i="14"/>
  <c r="G151" i="14"/>
  <c r="J151" i="14"/>
  <c r="I147" i="14"/>
  <c r="J190" i="14"/>
  <c r="E188" i="14"/>
  <c r="G188" i="14"/>
  <c r="J188" i="14" s="1"/>
  <c r="I186" i="14"/>
  <c r="I157" i="11"/>
  <c r="E152" i="11"/>
  <c r="G152" i="11"/>
  <c r="J152" i="11"/>
  <c r="I148" i="11"/>
  <c r="I190" i="11"/>
  <c r="I152" i="14"/>
  <c r="I148" i="14"/>
  <c r="I189" i="14"/>
  <c r="I195" i="14"/>
  <c r="I155" i="11"/>
  <c r="E194" i="11"/>
  <c r="G194" i="11"/>
  <c r="J194" i="11"/>
  <c r="E188" i="11"/>
  <c r="G188" i="11"/>
  <c r="J188" i="11" s="1"/>
  <c r="I193" i="14"/>
  <c r="J187" i="14"/>
  <c r="J153" i="11"/>
  <c r="J151" i="11"/>
  <c r="I193" i="11"/>
  <c r="I186" i="11"/>
  <c r="I194" i="14"/>
  <c r="I187" i="14"/>
  <c r="I195" i="11"/>
  <c r="I178" i="11"/>
  <c r="E155" i="14"/>
  <c r="G155" i="14"/>
  <c r="J155" i="14" s="1"/>
  <c r="I185" i="14"/>
  <c r="E28" i="14"/>
  <c r="G28" i="14"/>
  <c r="J28" i="14" s="1"/>
  <c r="J156" i="14"/>
  <c r="J157" i="11"/>
  <c r="J189" i="11"/>
  <c r="I159" i="11"/>
  <c r="E155" i="11"/>
  <c r="G155" i="11"/>
  <c r="J155" i="11"/>
  <c r="I151" i="11"/>
  <c r="E195" i="11"/>
  <c r="G195" i="11"/>
  <c r="J195" i="11"/>
  <c r="I191" i="11"/>
  <c r="E187" i="11"/>
  <c r="G187" i="11"/>
  <c r="J187" i="11"/>
  <c r="E171" i="11"/>
  <c r="G171" i="11" s="1"/>
  <c r="I158" i="14"/>
  <c r="E154" i="14"/>
  <c r="G154" i="14"/>
  <c r="J154" i="14"/>
  <c r="I150" i="14"/>
  <c r="E194" i="14"/>
  <c r="G194" i="14"/>
  <c r="J194" i="14"/>
  <c r="I190" i="14"/>
  <c r="E186" i="14"/>
  <c r="G186" i="14"/>
  <c r="J186" i="14"/>
  <c r="B25" i="16"/>
  <c r="B12" i="16"/>
  <c r="E12" i="16"/>
  <c r="E25" i="16"/>
  <c r="I86" i="18" l="1"/>
  <c r="J84" i="18"/>
  <c r="I96" i="18"/>
  <c r="I84" i="18"/>
  <c r="I74" i="18"/>
  <c r="J121" i="18"/>
  <c r="E110" i="18"/>
  <c r="G110" i="18" s="1"/>
  <c r="J110" i="18" s="1"/>
  <c r="I72" i="14"/>
  <c r="I87" i="14"/>
  <c r="I123" i="14"/>
  <c r="I109" i="14"/>
  <c r="E99" i="14"/>
  <c r="G99" i="14" s="1"/>
  <c r="J99" i="14" s="1"/>
  <c r="I116" i="14"/>
  <c r="I92" i="14"/>
  <c r="J80" i="14"/>
  <c r="I75" i="14"/>
  <c r="J79" i="14"/>
  <c r="I82" i="14"/>
  <c r="I102" i="14"/>
  <c r="I88" i="14"/>
  <c r="E83" i="11"/>
  <c r="G83" i="11" s="1"/>
  <c r="I122" i="11"/>
  <c r="J96" i="11"/>
  <c r="I89" i="11"/>
  <c r="I93" i="11"/>
  <c r="I108" i="11"/>
  <c r="I100" i="11"/>
  <c r="I114" i="11"/>
  <c r="I119" i="11"/>
  <c r="I116" i="11"/>
  <c r="I76" i="11"/>
  <c r="I105" i="11"/>
  <c r="I95" i="11"/>
  <c r="E110" i="11"/>
  <c r="G110" i="11" s="1"/>
  <c r="J110" i="11" s="1"/>
  <c r="I180" i="14"/>
  <c r="I77" i="14"/>
  <c r="I44" i="14"/>
  <c r="I54" i="14"/>
  <c r="I104" i="18"/>
  <c r="I102" i="18"/>
  <c r="I60" i="18"/>
  <c r="I48" i="18"/>
  <c r="I24" i="18"/>
  <c r="I47" i="18"/>
  <c r="I23" i="18"/>
  <c r="I100" i="18"/>
  <c r="I33" i="18"/>
  <c r="I21" i="18"/>
  <c r="I108" i="18"/>
  <c r="I98" i="18"/>
  <c r="I181" i="18"/>
  <c r="I169" i="18"/>
  <c r="E182" i="18"/>
  <c r="G182" i="18" s="1"/>
  <c r="I174" i="18"/>
  <c r="I171" i="11"/>
  <c r="I180" i="11"/>
  <c r="I183" i="11"/>
  <c r="J134" i="18"/>
  <c r="I137" i="18"/>
  <c r="I141" i="18"/>
  <c r="E140" i="14"/>
  <c r="G140" i="14" s="1"/>
  <c r="J142" i="14"/>
  <c r="I146" i="14"/>
  <c r="I134" i="14"/>
  <c r="I137" i="11"/>
  <c r="I139" i="11"/>
  <c r="I145" i="11"/>
  <c r="I82" i="18"/>
  <c r="I90" i="18"/>
  <c r="I94" i="18"/>
  <c r="I116" i="18"/>
  <c r="I106" i="18"/>
  <c r="I80" i="18"/>
  <c r="I92" i="18"/>
  <c r="J83" i="18"/>
  <c r="I114" i="18"/>
  <c r="I88" i="18"/>
  <c r="J79" i="18"/>
  <c r="J111" i="18"/>
  <c r="I118" i="18"/>
  <c r="I122" i="18"/>
  <c r="J113" i="18"/>
  <c r="E104" i="18"/>
  <c r="G104" i="18" s="1"/>
  <c r="J104" i="18" s="1"/>
  <c r="J87" i="18"/>
  <c r="E78" i="18"/>
  <c r="G78" i="18" s="1"/>
  <c r="J78" i="18" s="1"/>
  <c r="I40" i="18"/>
  <c r="E52" i="18"/>
  <c r="G52" i="18" s="1"/>
  <c r="E24" i="18"/>
  <c r="G24" i="18" s="1"/>
  <c r="E48" i="18"/>
  <c r="G48" i="18" s="1"/>
  <c r="E25" i="18"/>
  <c r="G25" i="18" s="1"/>
  <c r="E47" i="18"/>
  <c r="G47" i="18" s="1"/>
  <c r="I57" i="18"/>
  <c r="I56" i="18"/>
  <c r="E60" i="18"/>
  <c r="G60" i="18" s="1"/>
  <c r="J42" i="18"/>
  <c r="I13" i="18"/>
  <c r="J53" i="18"/>
  <c r="I41" i="18"/>
  <c r="I29" i="18"/>
  <c r="I17" i="18"/>
  <c r="J64" i="18"/>
  <c r="I28" i="18"/>
  <c r="I34" i="18"/>
  <c r="I36" i="18"/>
  <c r="I58" i="18"/>
  <c r="J30" i="18"/>
  <c r="I64" i="18"/>
  <c r="E91" i="14"/>
  <c r="G91" i="14" s="1"/>
  <c r="J91" i="14" s="1"/>
  <c r="J113" i="14"/>
  <c r="I117" i="14"/>
  <c r="E115" i="14"/>
  <c r="G115" i="14" s="1"/>
  <c r="J115" i="14" s="1"/>
  <c r="J72" i="14"/>
  <c r="I98" i="14"/>
  <c r="E107" i="14"/>
  <c r="G107" i="14" s="1"/>
  <c r="J107" i="14" s="1"/>
  <c r="I80" i="14"/>
  <c r="E93" i="14"/>
  <c r="G93" i="14" s="1"/>
  <c r="I105" i="14"/>
  <c r="I79" i="14"/>
  <c r="J110" i="14"/>
  <c r="I86" i="14"/>
  <c r="I74" i="14"/>
  <c r="I81" i="14"/>
  <c r="I110" i="14"/>
  <c r="I121" i="14"/>
  <c r="I97" i="14"/>
  <c r="I85" i="14"/>
  <c r="I76" i="14"/>
  <c r="I96" i="14"/>
  <c r="I84" i="14"/>
  <c r="E54" i="14"/>
  <c r="G54" i="14" s="1"/>
  <c r="E43" i="14"/>
  <c r="G43" i="14" s="1"/>
  <c r="I48" i="14"/>
  <c r="I36" i="14"/>
  <c r="I55" i="14"/>
  <c r="I42" i="14"/>
  <c r="E64" i="14"/>
  <c r="G64" i="14" s="1"/>
  <c r="J49" i="14"/>
  <c r="I40" i="14"/>
  <c r="E31" i="14"/>
  <c r="G31" i="14" s="1"/>
  <c r="E19" i="14"/>
  <c r="G19" i="14" s="1"/>
  <c r="J19" i="14" s="1"/>
  <c r="E44" i="14"/>
  <c r="G44" i="14" s="1"/>
  <c r="J44" i="14" s="1"/>
  <c r="I51" i="14"/>
  <c r="J33" i="14"/>
  <c r="E16" i="14"/>
  <c r="G16" i="14" s="1"/>
  <c r="J16" i="14" s="1"/>
  <c r="I177" i="14"/>
  <c r="I168" i="14"/>
  <c r="I182" i="14"/>
  <c r="I171" i="14"/>
  <c r="I174" i="14"/>
  <c r="I137" i="14"/>
  <c r="I138" i="14"/>
  <c r="I136" i="14"/>
  <c r="I145" i="14"/>
  <c r="I133" i="14"/>
  <c r="I144" i="14"/>
  <c r="I132" i="14"/>
  <c r="I142" i="14"/>
  <c r="I143" i="14"/>
  <c r="I134" i="18"/>
  <c r="E144" i="18"/>
  <c r="G144" i="18" s="1"/>
  <c r="E145" i="18"/>
  <c r="G145" i="18" s="1"/>
  <c r="I136" i="18"/>
  <c r="I133" i="18"/>
  <c r="I139" i="18"/>
  <c r="E131" i="18"/>
  <c r="G131" i="18" s="1"/>
  <c r="J131" i="18" s="1"/>
  <c r="I140" i="18"/>
  <c r="I180" i="18"/>
  <c r="J176" i="18"/>
  <c r="J170" i="18"/>
  <c r="I179" i="18"/>
  <c r="I177" i="18"/>
  <c r="I173" i="18"/>
  <c r="E174" i="18"/>
  <c r="G174" i="18" s="1"/>
  <c r="J174" i="18" s="1"/>
  <c r="I170" i="18"/>
  <c r="I175" i="18"/>
  <c r="I168" i="18"/>
  <c r="J181" i="11"/>
  <c r="J178" i="11"/>
  <c r="I175" i="11"/>
  <c r="I168" i="11"/>
  <c r="J183" i="11"/>
  <c r="J171" i="11"/>
  <c r="J169" i="11"/>
  <c r="E179" i="11"/>
  <c r="G179" i="11" s="1"/>
  <c r="J179" i="11" s="1"/>
  <c r="I170" i="11"/>
  <c r="I134" i="11"/>
  <c r="I144" i="11"/>
  <c r="J134" i="11"/>
  <c r="I132" i="11"/>
  <c r="J136" i="11"/>
  <c r="J147" i="11"/>
  <c r="I146" i="11"/>
  <c r="I75" i="11"/>
  <c r="E93" i="11"/>
  <c r="G93" i="11" s="1"/>
  <c r="J93" i="11" s="1"/>
  <c r="I120" i="11"/>
  <c r="E102" i="11"/>
  <c r="G102" i="11" s="1"/>
  <c r="J102" i="11" s="1"/>
  <c r="I106" i="11"/>
  <c r="I85" i="11"/>
  <c r="I91" i="11"/>
  <c r="E51" i="11"/>
  <c r="G51" i="11" s="1"/>
  <c r="I21" i="11"/>
  <c r="I15" i="11"/>
  <c r="I17" i="11"/>
  <c r="I63" i="11"/>
  <c r="I24" i="11"/>
  <c r="I47" i="11"/>
  <c r="I49" i="11"/>
  <c r="I60" i="11"/>
  <c r="I25" i="11"/>
  <c r="I53" i="11"/>
  <c r="I26" i="11"/>
  <c r="I57" i="11"/>
  <c r="I176" i="18"/>
  <c r="E178" i="18"/>
  <c r="G178" i="18" s="1"/>
  <c r="J178" i="18" s="1"/>
  <c r="J176" i="14"/>
  <c r="J172" i="14"/>
  <c r="E169" i="14"/>
  <c r="G169" i="14" s="1"/>
  <c r="J169" i="14" s="1"/>
  <c r="E181" i="14"/>
  <c r="G181" i="14" s="1"/>
  <c r="J181" i="14" s="1"/>
  <c r="I173" i="14"/>
  <c r="J175" i="11"/>
  <c r="I173" i="11"/>
  <c r="E182" i="11"/>
  <c r="G182" i="11" s="1"/>
  <c r="J182" i="11" s="1"/>
  <c r="J174" i="11"/>
  <c r="I135" i="18"/>
  <c r="J132" i="18"/>
  <c r="I142" i="18"/>
  <c r="I138" i="18"/>
  <c r="E139" i="18"/>
  <c r="G139" i="18" s="1"/>
  <c r="J139" i="18" s="1"/>
  <c r="E143" i="18"/>
  <c r="G143" i="18" s="1"/>
  <c r="J143" i="18" s="1"/>
  <c r="E137" i="14"/>
  <c r="G137" i="14" s="1"/>
  <c r="J137" i="14" s="1"/>
  <c r="J146" i="14"/>
  <c r="J143" i="14"/>
  <c r="E133" i="14"/>
  <c r="G133" i="14" s="1"/>
  <c r="J133" i="14" s="1"/>
  <c r="J139" i="14"/>
  <c r="I141" i="14"/>
  <c r="I140" i="11"/>
  <c r="I147" i="11"/>
  <c r="J141" i="11"/>
  <c r="I143" i="11"/>
  <c r="I138" i="11"/>
  <c r="J144" i="11"/>
  <c r="J146" i="11"/>
  <c r="I141" i="11"/>
  <c r="J139" i="11"/>
  <c r="E135" i="11"/>
  <c r="G135" i="11" s="1"/>
  <c r="J135" i="11" s="1"/>
  <c r="J133" i="11"/>
  <c r="J102" i="18"/>
  <c r="I121" i="18"/>
  <c r="I105" i="18"/>
  <c r="I73" i="18"/>
  <c r="J115" i="18"/>
  <c r="J107" i="18"/>
  <c r="J96" i="18"/>
  <c r="J80" i="18"/>
  <c r="J75" i="18"/>
  <c r="I123" i="18"/>
  <c r="I115" i="18"/>
  <c r="I107" i="18"/>
  <c r="I99" i="18"/>
  <c r="I91" i="18"/>
  <c r="I83" i="18"/>
  <c r="I75" i="18"/>
  <c r="I119" i="18"/>
  <c r="I111" i="18"/>
  <c r="I103" i="18"/>
  <c r="I95" i="18"/>
  <c r="I87" i="18"/>
  <c r="I79" i="18"/>
  <c r="I113" i="18"/>
  <c r="I97" i="18"/>
  <c r="I89" i="18"/>
  <c r="I81" i="18"/>
  <c r="E72" i="18"/>
  <c r="G72" i="18" s="1"/>
  <c r="J72" i="18" s="1"/>
  <c r="E122" i="18"/>
  <c r="G122" i="18" s="1"/>
  <c r="J122" i="18" s="1"/>
  <c r="J117" i="18"/>
  <c r="E114" i="18"/>
  <c r="G114" i="18" s="1"/>
  <c r="J114" i="18" s="1"/>
  <c r="E106" i="18"/>
  <c r="G106" i="18" s="1"/>
  <c r="J106" i="18" s="1"/>
  <c r="E98" i="18"/>
  <c r="G98" i="18" s="1"/>
  <c r="J98" i="18" s="1"/>
  <c r="E90" i="18"/>
  <c r="G90" i="18" s="1"/>
  <c r="J90" i="18" s="1"/>
  <c r="E82" i="18"/>
  <c r="G82" i="18" s="1"/>
  <c r="J82" i="18" s="1"/>
  <c r="E74" i="18"/>
  <c r="G74" i="18" s="1"/>
  <c r="J74" i="18" s="1"/>
  <c r="I117" i="18"/>
  <c r="I109" i="18"/>
  <c r="I101" i="18"/>
  <c r="I93" i="18"/>
  <c r="I85" i="18"/>
  <c r="I77" i="18"/>
  <c r="J32" i="18"/>
  <c r="E17" i="18"/>
  <c r="G17" i="18" s="1"/>
  <c r="J17" i="18" s="1"/>
  <c r="E41" i="18"/>
  <c r="G41" i="18" s="1"/>
  <c r="J41" i="18" s="1"/>
  <c r="J27" i="18"/>
  <c r="J50" i="18"/>
  <c r="I45" i="18"/>
  <c r="E29" i="18"/>
  <c r="G29" i="18" s="1"/>
  <c r="I44" i="18"/>
  <c r="I94" i="14"/>
  <c r="E106" i="14"/>
  <c r="G106" i="14" s="1"/>
  <c r="J106" i="14" s="1"/>
  <c r="I89" i="14"/>
  <c r="I114" i="14"/>
  <c r="J103" i="14"/>
  <c r="J104" i="14"/>
  <c r="E118" i="14"/>
  <c r="G118" i="14" s="1"/>
  <c r="J118" i="14" s="1"/>
  <c r="I122" i="14"/>
  <c r="I104" i="14"/>
  <c r="I112" i="14"/>
  <c r="J82" i="14"/>
  <c r="I37" i="14"/>
  <c r="I25" i="14"/>
  <c r="I13" i="14"/>
  <c r="J15" i="14"/>
  <c r="J45" i="14"/>
  <c r="J47" i="14"/>
  <c r="I57" i="14"/>
  <c r="I53" i="14"/>
  <c r="I45" i="14"/>
  <c r="I32" i="14"/>
  <c r="I41" i="14"/>
  <c r="J39" i="14"/>
  <c r="I104" i="11"/>
  <c r="I107" i="11"/>
  <c r="J108" i="11"/>
  <c r="I109" i="11"/>
  <c r="I117" i="11"/>
  <c r="E89" i="11"/>
  <c r="G89" i="11" s="1"/>
  <c r="J89" i="11" s="1"/>
  <c r="I97" i="11"/>
  <c r="I99" i="11"/>
  <c r="I118" i="11"/>
  <c r="J80" i="11"/>
  <c r="J81" i="11"/>
  <c r="I124" i="11"/>
  <c r="I112" i="11"/>
  <c r="I79" i="11"/>
  <c r="I81" i="11"/>
  <c r="I73" i="11"/>
  <c r="I88" i="11"/>
  <c r="I90" i="11"/>
  <c r="I92" i="11"/>
  <c r="I101" i="11"/>
  <c r="I113" i="11"/>
  <c r="I36" i="11"/>
  <c r="I14" i="11"/>
  <c r="I41" i="11"/>
  <c r="J171" i="18"/>
  <c r="J179" i="18"/>
  <c r="J181" i="18"/>
  <c r="J168" i="18"/>
  <c r="J167" i="18"/>
  <c r="J175" i="18"/>
  <c r="E138" i="18"/>
  <c r="G138" i="18" s="1"/>
  <c r="J146" i="18"/>
  <c r="E142" i="18"/>
  <c r="G142" i="18" s="1"/>
  <c r="J142" i="18" s="1"/>
  <c r="J137" i="18"/>
  <c r="J141" i="18"/>
  <c r="J89" i="18"/>
  <c r="J97" i="18"/>
  <c r="J77" i="18"/>
  <c r="J81" i="18"/>
  <c r="J85" i="18"/>
  <c r="J95" i="18"/>
  <c r="J105" i="18"/>
  <c r="J109" i="18"/>
  <c r="J112" i="18"/>
  <c r="J116" i="18"/>
  <c r="J119" i="18"/>
  <c r="J93" i="18"/>
  <c r="E49" i="18"/>
  <c r="G49" i="18" s="1"/>
  <c r="J49" i="18" s="1"/>
  <c r="I53" i="18"/>
  <c r="I37" i="18"/>
  <c r="E21" i="18"/>
  <c r="G21" i="18" s="1"/>
  <c r="J21" i="18" s="1"/>
  <c r="E13" i="18"/>
  <c r="G13" i="18" s="1"/>
  <c r="J13" i="18" s="1"/>
  <c r="E33" i="18"/>
  <c r="G33" i="18" s="1"/>
  <c r="J14" i="18"/>
  <c r="J20" i="18"/>
  <c r="J22" i="18"/>
  <c r="J37" i="18"/>
  <c r="J59" i="18"/>
  <c r="I139" i="14"/>
  <c r="J145" i="14"/>
  <c r="J168" i="14"/>
  <c r="J182" i="14"/>
  <c r="J178" i="14"/>
  <c r="J177" i="14"/>
  <c r="J173" i="14"/>
  <c r="E179" i="14"/>
  <c r="G179" i="14" s="1"/>
  <c r="J179" i="14" s="1"/>
  <c r="I178" i="14"/>
  <c r="E174" i="14"/>
  <c r="G174" i="14" s="1"/>
  <c r="J174" i="14" s="1"/>
  <c r="I175" i="14"/>
  <c r="E170" i="14"/>
  <c r="G170" i="14" s="1"/>
  <c r="J170" i="14" s="1"/>
  <c r="I167" i="14"/>
  <c r="I131" i="14"/>
  <c r="E135" i="14"/>
  <c r="G135" i="14" s="1"/>
  <c r="J135" i="14" s="1"/>
  <c r="I100" i="14"/>
  <c r="I108" i="14"/>
  <c r="J90" i="14"/>
  <c r="E84" i="14"/>
  <c r="G84" i="14" s="1"/>
  <c r="J84" i="14" s="1"/>
  <c r="E92" i="14"/>
  <c r="G92" i="14" s="1"/>
  <c r="J92" i="14" s="1"/>
  <c r="E96" i="14"/>
  <c r="G96" i="14" s="1"/>
  <c r="J96" i="14" s="1"/>
  <c r="E116" i="14"/>
  <c r="G116" i="14" s="1"/>
  <c r="J116" i="14" s="1"/>
  <c r="E88" i="14"/>
  <c r="G88" i="14" s="1"/>
  <c r="J88" i="14" s="1"/>
  <c r="J38" i="14"/>
  <c r="E25" i="14"/>
  <c r="G25" i="14" s="1"/>
  <c r="E37" i="14"/>
  <c r="G37" i="14" s="1"/>
  <c r="J37" i="14" s="1"/>
  <c r="J40" i="14"/>
  <c r="E53" i="14"/>
  <c r="G53" i="14" s="1"/>
  <c r="J53" i="14" s="1"/>
  <c r="E57" i="14"/>
  <c r="G57" i="14" s="1"/>
  <c r="J57" i="14" s="1"/>
  <c r="I33" i="14"/>
  <c r="I17" i="14"/>
  <c r="I49" i="14"/>
  <c r="I29" i="14"/>
  <c r="I21" i="14"/>
  <c r="J168" i="11"/>
  <c r="E170" i="11"/>
  <c r="G170" i="11" s="1"/>
  <c r="J170" i="11" s="1"/>
  <c r="I176" i="11"/>
  <c r="I136" i="11"/>
  <c r="I142" i="11"/>
  <c r="J132" i="11"/>
  <c r="J122" i="11"/>
  <c r="J75" i="11"/>
  <c r="I94" i="11"/>
  <c r="I86" i="11"/>
  <c r="I74" i="11"/>
  <c r="I103" i="11"/>
  <c r="J85" i="11"/>
  <c r="J120" i="11"/>
  <c r="I96" i="11"/>
  <c r="I84" i="11"/>
  <c r="I78" i="11"/>
  <c r="I82" i="11"/>
  <c r="I111" i="11"/>
  <c r="I115" i="11"/>
  <c r="I123" i="11"/>
  <c r="J88" i="11"/>
  <c r="J90" i="11"/>
  <c r="J98" i="11"/>
  <c r="J107" i="11"/>
  <c r="J113" i="11"/>
  <c r="J119" i="11"/>
  <c r="I39" i="11"/>
  <c r="E21" i="11"/>
  <c r="G21" i="11" s="1"/>
  <c r="J21" i="11" s="1"/>
  <c r="I35" i="11"/>
  <c r="J38" i="11"/>
  <c r="I54" i="11"/>
  <c r="I55" i="11"/>
  <c r="I33" i="11"/>
  <c r="I19" i="11"/>
  <c r="I45" i="11"/>
  <c r="E25" i="11"/>
  <c r="G25" i="11" s="1"/>
  <c r="J25" i="11" s="1"/>
  <c r="I44" i="11"/>
  <c r="I52" i="11"/>
  <c r="J43" i="11"/>
  <c r="I20" i="11"/>
  <c r="I37" i="11"/>
  <c r="I40" i="11"/>
  <c r="I42" i="11"/>
  <c r="I56" i="11"/>
  <c r="J63" i="11"/>
  <c r="I46" i="11"/>
  <c r="E26" i="11"/>
  <c r="G26" i="11" s="1"/>
  <c r="J26" i="11" s="1"/>
  <c r="I30" i="11"/>
  <c r="I27" i="11"/>
  <c r="J16" i="11"/>
  <c r="J17" i="11"/>
  <c r="I28" i="11"/>
  <c r="I29" i="11"/>
  <c r="I31" i="11"/>
  <c r="E33" i="11"/>
  <c r="G33" i="11" s="1"/>
  <c r="J33" i="11" s="1"/>
  <c r="I34" i="11"/>
  <c r="I43" i="11"/>
  <c r="I48" i="11"/>
  <c r="E53" i="11"/>
  <c r="G53" i="11" s="1"/>
  <c r="J53" i="11" s="1"/>
  <c r="I58" i="11"/>
  <c r="E60" i="11"/>
  <c r="G60" i="11" s="1"/>
  <c r="J60" i="11" s="1"/>
  <c r="I61" i="11"/>
  <c r="I50" i="11"/>
  <c r="E28" i="11"/>
  <c r="G28" i="11" s="1"/>
  <c r="J28" i="11" s="1"/>
  <c r="J24" i="11"/>
  <c r="J54" i="11"/>
  <c r="J59" i="11"/>
  <c r="J65" i="11"/>
  <c r="E48" i="11"/>
  <c r="G48" i="11" s="1"/>
  <c r="J48" i="11" s="1"/>
  <c r="J39" i="11"/>
  <c r="J55" i="11"/>
  <c r="I38" i="11"/>
  <c r="J18" i="11"/>
  <c r="J22" i="11"/>
  <c r="J32" i="11"/>
  <c r="J36" i="11"/>
  <c r="J46" i="11"/>
  <c r="J52" i="11"/>
  <c r="I32" i="11"/>
  <c r="I64" i="11"/>
  <c r="J19" i="11"/>
  <c r="I16" i="11"/>
  <c r="I18" i="11"/>
  <c r="I59" i="11"/>
  <c r="I22" i="11"/>
  <c r="J104" i="11"/>
  <c r="J29" i="11"/>
  <c r="J42" i="11"/>
  <c r="J73" i="11"/>
  <c r="J77" i="11"/>
  <c r="J99" i="11"/>
  <c r="J101" i="11"/>
  <c r="J114" i="11"/>
  <c r="J76" i="11"/>
  <c r="J100" i="11"/>
  <c r="J23" i="11"/>
  <c r="J27" i="11"/>
  <c r="J49" i="11"/>
  <c r="J20" i="14"/>
  <c r="J50" i="11"/>
  <c r="J60" i="14"/>
  <c r="J84" i="11"/>
  <c r="J91" i="18"/>
  <c r="J99" i="18"/>
  <c r="J155" i="18"/>
  <c r="J172" i="18"/>
  <c r="J193" i="18"/>
  <c r="J17" i="14"/>
  <c r="J21" i="14"/>
  <c r="J25" i="14"/>
  <c r="J27" i="14"/>
  <c r="J29" i="14"/>
  <c r="J31" i="14"/>
  <c r="J35" i="14"/>
  <c r="J41" i="14"/>
  <c r="J43" i="14"/>
  <c r="J55" i="14"/>
  <c r="J59" i="14"/>
  <c r="J63" i="14"/>
  <c r="J74" i="14"/>
  <c r="J78" i="14"/>
  <c r="J86" i="14"/>
  <c r="J98" i="14"/>
  <c r="J100" i="14"/>
  <c r="J102" i="14"/>
  <c r="J108" i="14"/>
  <c r="J112" i="14"/>
  <c r="J114" i="14"/>
  <c r="J122" i="14"/>
  <c r="J131" i="14"/>
  <c r="J156" i="11"/>
  <c r="J150" i="11"/>
  <c r="J138" i="11"/>
  <c r="J192" i="11"/>
  <c r="J180" i="11"/>
  <c r="J159" i="14"/>
  <c r="J149" i="14"/>
  <c r="J144" i="14"/>
  <c r="J140" i="14"/>
  <c r="J134" i="14"/>
  <c r="J191" i="14"/>
  <c r="J180" i="14"/>
  <c r="J175" i="14"/>
  <c r="J25" i="18"/>
  <c r="J35" i="18"/>
  <c r="J48" i="18"/>
  <c r="J51" i="18"/>
  <c r="J62" i="18"/>
  <c r="J63" i="18"/>
  <c r="J92" i="18"/>
  <c r="J100" i="18"/>
  <c r="J136" i="18"/>
  <c r="J138" i="18"/>
  <c r="J140" i="18"/>
  <c r="J150" i="18"/>
  <c r="J154" i="18"/>
  <c r="J169" i="18"/>
  <c r="J177" i="18"/>
  <c r="J180" i="18"/>
  <c r="J182" i="18"/>
  <c r="J183" i="18"/>
  <c r="J15" i="11"/>
  <c r="J31" i="11"/>
  <c r="J35" i="11"/>
  <c r="J37" i="11"/>
  <c r="J41" i="11"/>
  <c r="J45" i="11"/>
  <c r="J51" i="11"/>
  <c r="J57" i="11"/>
  <c r="J79" i="11"/>
  <c r="J83" i="11"/>
  <c r="J87" i="11"/>
  <c r="J91" i="11"/>
  <c r="J95" i="11"/>
  <c r="J97" i="11"/>
  <c r="J106" i="11"/>
  <c r="J112" i="11"/>
  <c r="J116" i="11"/>
  <c r="J118" i="11"/>
  <c r="J14" i="14"/>
  <c r="J22" i="14"/>
  <c r="J24" i="14"/>
  <c r="J26" i="14"/>
  <c r="J30" i="14"/>
  <c r="J32" i="14"/>
  <c r="J34" i="14"/>
  <c r="J36" i="14"/>
  <c r="J42" i="14"/>
  <c r="J46" i="14"/>
  <c r="J48" i="14"/>
  <c r="J50" i="14"/>
  <c r="J54" i="14"/>
  <c r="J56" i="14"/>
  <c r="J58" i="14"/>
  <c r="J62" i="14"/>
  <c r="J64" i="14"/>
  <c r="J73" i="14"/>
  <c r="J75" i="14"/>
  <c r="J77" i="14"/>
  <c r="J81" i="14"/>
  <c r="J83" i="14"/>
  <c r="J85" i="14"/>
  <c r="J87" i="14"/>
  <c r="J93" i="14"/>
  <c r="J95" i="14"/>
  <c r="J97" i="14"/>
  <c r="J101" i="14"/>
  <c r="J105" i="14"/>
  <c r="J109" i="14"/>
  <c r="J111" i="14"/>
  <c r="J117" i="14"/>
  <c r="J119" i="14"/>
  <c r="J121" i="14"/>
  <c r="J123" i="14"/>
  <c r="J167" i="14"/>
  <c r="J158" i="11"/>
  <c r="J142" i="11"/>
  <c r="J196" i="11"/>
  <c r="J190" i="11"/>
  <c r="J186" i="11"/>
  <c r="J176" i="11"/>
  <c r="J172" i="11"/>
  <c r="J157" i="14"/>
  <c r="J153" i="14"/>
  <c r="J147" i="14"/>
  <c r="J132" i="14"/>
  <c r="J195" i="14"/>
  <c r="J193" i="14"/>
  <c r="J189" i="14"/>
  <c r="J19" i="18"/>
  <c r="J44" i="18"/>
  <c r="J60" i="18"/>
  <c r="J88" i="18"/>
  <c r="J103" i="18"/>
  <c r="J45" i="18"/>
  <c r="J54" i="18"/>
  <c r="J20" i="11"/>
  <c r="J40" i="11"/>
  <c r="J44" i="11"/>
  <c r="J61" i="11"/>
  <c r="J74" i="11"/>
  <c r="J103" i="11"/>
  <c r="J123" i="11"/>
  <c r="J160" i="11"/>
  <c r="J159" i="11"/>
  <c r="J149" i="11"/>
  <c r="J145" i="11"/>
  <c r="J143" i="11"/>
  <c r="J137" i="11"/>
  <c r="J191" i="11"/>
  <c r="J177" i="11"/>
  <c r="J173" i="11"/>
  <c r="J158" i="14"/>
  <c r="J135" i="18"/>
  <c r="J151" i="18"/>
  <c r="J195" i="18"/>
  <c r="J123" i="18"/>
  <c r="J171" i="14"/>
  <c r="J144" i="18"/>
  <c r="J15" i="18"/>
  <c r="J18" i="18"/>
  <c r="J24" i="18"/>
  <c r="J29" i="18"/>
  <c r="J33" i="18"/>
  <c r="J39" i="18"/>
  <c r="J40" i="18"/>
  <c r="J43" i="18"/>
  <c r="J47" i="18"/>
  <c r="J52" i="18"/>
  <c r="J55" i="18"/>
  <c r="J58" i="18"/>
  <c r="J94" i="18"/>
  <c r="J133" i="18"/>
  <c r="J30" i="11"/>
  <c r="J34" i="11"/>
  <c r="J56" i="11"/>
  <c r="J58" i="11"/>
  <c r="J78" i="11"/>
  <c r="J82" i="11"/>
  <c r="J86" i="11"/>
  <c r="J94" i="11"/>
  <c r="J105" i="11"/>
  <c r="J111" i="11"/>
  <c r="J115" i="11"/>
  <c r="J52" i="14"/>
  <c r="J148" i="14"/>
  <c r="J141" i="14"/>
  <c r="J192" i="18"/>
  <c r="J117" i="11"/>
  <c r="J76" i="14"/>
  <c r="J16" i="18"/>
  <c r="J23" i="18"/>
  <c r="J28" i="18"/>
  <c r="J73" i="18"/>
  <c r="J145" i="18"/>
  <c r="J173" i="18"/>
  <c r="J189" i="18"/>
  <c r="J14" i="11"/>
  <c r="J56" i="18"/>
  <c r="J76" i="18"/>
  <c r="J101" i="18"/>
  <c r="J118" i="18"/>
  <c r="J149" i="18"/>
  <c r="J158" i="18"/>
  <c r="J34" i="18"/>
  <c r="J46" i="18"/>
  <c r="E15" i="16"/>
  <c r="E20" i="16" s="1"/>
  <c r="E22" i="16" s="1"/>
  <c r="E28" i="16"/>
</calcChain>
</file>

<file path=xl/sharedStrings.xml><?xml version="1.0" encoding="utf-8"?>
<sst xmlns="http://schemas.openxmlformats.org/spreadsheetml/2006/main" count="200" uniqueCount="84">
  <si>
    <t>Spine Point</t>
  </si>
  <si>
    <t>Employee's NI Saving   (if participating in Pensionsmart)</t>
  </si>
  <si>
    <t>Pensionable Salary per annum</t>
  </si>
  <si>
    <t>PensionSMART Salary (Adjusted Contractual Basic Salary if participating in PensionSMART)</t>
  </si>
  <si>
    <t>Ee's NICs  non-PensionSMART-</t>
  </si>
  <si>
    <t>Ee's NICs PensionSMART</t>
  </si>
  <si>
    <t>Rates For Tax Year:</t>
  </si>
  <si>
    <t>TaxYear</t>
  </si>
  <si>
    <t>Category A Employee NI Rate</t>
  </si>
  <si>
    <t>Category A Employer NI Rate</t>
  </si>
  <si>
    <t>NIBand1</t>
  </si>
  <si>
    <t>NIBand2</t>
  </si>
  <si>
    <t>NIBand3</t>
  </si>
  <si>
    <t>NIBand4</t>
  </si>
  <si>
    <t>NIBand5</t>
  </si>
  <si>
    <t>NIBand6</t>
  </si>
  <si>
    <t>NIBand7</t>
  </si>
  <si>
    <t>NIBand8</t>
  </si>
  <si>
    <t>Lower Earnings Limit (LEL)</t>
  </si>
  <si>
    <t>Primary  Threshold (PT)</t>
  </si>
  <si>
    <t>Secondary Threshold (ST)</t>
  </si>
  <si>
    <t>Upper Earnings Limit (UEL)</t>
  </si>
  <si>
    <t>n/a</t>
  </si>
  <si>
    <t>Contribution Rates</t>
  </si>
  <si>
    <t>USS</t>
  </si>
  <si>
    <t>USS_Ee_conts</t>
  </si>
  <si>
    <t>SAUL_Ee_conts</t>
  </si>
  <si>
    <t>USS_Er_conts</t>
  </si>
  <si>
    <t>SAUL_Er_conts</t>
  </si>
  <si>
    <t>PayScaleDate</t>
  </si>
  <si>
    <t>PensionableSalary</t>
  </si>
  <si>
    <t>Ee_StandardConts</t>
  </si>
  <si>
    <t>PensionSMARTSalary_Adjusted</t>
  </si>
  <si>
    <t>Ee_NICs_nonPenSMART</t>
  </si>
  <si>
    <t>Er_StandardCont</t>
  </si>
  <si>
    <t>Er_ContInclPenSMART</t>
  </si>
  <si>
    <t>Ee_NISaving</t>
  </si>
  <si>
    <t>Ee_NICs_PenSmart</t>
  </si>
  <si>
    <t>Ee's NICs  non-PensionSMART</t>
  </si>
  <si>
    <t>Total contribution made by the College on behalf of PensionSMART participants (corresponds to column C of the PensionSMART Ts &amp; Cs)</t>
  </si>
  <si>
    <t>Pay Scale effective date:</t>
  </si>
  <si>
    <t>NI Bands</t>
  </si>
  <si>
    <t>Employee</t>
  </si>
  <si>
    <t>Employer</t>
  </si>
  <si>
    <t>Description of bands</t>
  </si>
  <si>
    <t>Review and update the data in blue shaded cells on all three sheets.</t>
  </si>
  <si>
    <t>Instructions for updating:</t>
  </si>
  <si>
    <t>NI bands and rates should be reviewed every April - band levels usually index and rates subject to review.</t>
  </si>
  <si>
    <t>The number of bands may vary over time there is flexibility in the table to change the number of bands if necessary, just ensure the levels are in ascending order (top to bottom) and the rate corresponds to earnings BELOW the band level entered</t>
  </si>
  <si>
    <t>(enter as 20XX/YY)</t>
  </si>
  <si>
    <t>The top band must be set to 99999999 (a very high number that no salary should ever be above)</t>
  </si>
  <si>
    <t>Upper Secondary Threshold (UST)</t>
  </si>
  <si>
    <t>Apprentics Upper Secondary Threshold (AUST)</t>
  </si>
  <si>
    <t xml:space="preserve">Over UEL </t>
  </si>
  <si>
    <t>For illustration purpose and for internal use ONLY. E &amp; O E. You should always get proper advice from a Qualified Financial Adviser before you make any commitments.
NI Savings shown are only applicable for NI Category A employees</t>
  </si>
  <si>
    <t>Which pension scheme, USS or SAUL?</t>
  </si>
  <si>
    <t>PensionScheme</t>
  </si>
  <si>
    <t>Enter gross total Pensionable Salary:</t>
  </si>
  <si>
    <t>PensionSMART salary adjustments for spine points are set out in the tables below (for Central London and outside London respectively). For fixed salaries or individual allowances use the Calculator.</t>
  </si>
  <si>
    <t>(corresponds to column A of the PensionSMART Ts &amp; Cs)</t>
  </si>
  <si>
    <t>(Adjusted Contractual Basic Salary if participating in PensionSMART)</t>
  </si>
  <si>
    <t>(corresponds to column B of the PensionSMART Ts &amp; Cs)</t>
  </si>
  <si>
    <t>PensionSMART Salary:</t>
  </si>
  <si>
    <t>Employee's non-PensionSMART National Insurance Contributions:</t>
  </si>
  <si>
    <t>Employee's PensionSMART National Insurance Contributions:</t>
  </si>
  <si>
    <t>Employee's National Insurance Saving if uses in PensionSMART:</t>
  </si>
  <si>
    <t>Total contribution made by the College on behalf of PensionSMART participants:</t>
  </si>
  <si>
    <t>(corresponds to column C of the PensionSMART Ts &amp; Cs)</t>
  </si>
  <si>
    <t>Please select what you want to do:</t>
  </si>
  <si>
    <t>Please refer to the HR website for the other details which are applicable to the salary scales (i.e Minimum, Maximum points applicable, etc)</t>
  </si>
  <si>
    <t>The figures shown below are for illustrative purpose and relate to employees whose only salary sacrifice is PensionSMART. If you participate in other salary sacrifice scheme (such as childcare) you should also read the general material and FAQs concerning salary sacrifice on the payroll website.</t>
  </si>
  <si>
    <t>This ReadyReckoner will calculate the Employee and Employer PensionSMART contributions and illustrates the National Insurance savings for any given salary, or you can look up these amounts for any given Spine Point salary</t>
  </si>
  <si>
    <t>For USS Members: Only applicable from 1 October 2019</t>
  </si>
  <si>
    <t>Only applicable from 1 October 2019</t>
  </si>
  <si>
    <t>PROFESSIONAL, TECHNICAL AND OPERATIONAL SERVICES, AND LEARNING GRADES</t>
  </si>
  <si>
    <t>ACADEMIC, RESEARCH AND TEACHING GRADES</t>
  </si>
  <si>
    <t>London (For Full Time Staff)</t>
  </si>
  <si>
    <t>Outside London and remote working (For Full Time Staff)</t>
  </si>
  <si>
    <t>Employee and employer contribution rates for USS and SAUL should not change regularly, but may very rarely be amended - check with HR Strategic Support and Reward team before changing these values</t>
  </si>
  <si>
    <t>SAUL Start</t>
  </si>
  <si>
    <t>SAUL CARE</t>
  </si>
  <si>
    <t>SAUL_Start</t>
  </si>
  <si>
    <t>2025/26</t>
  </si>
  <si>
    <t>National Insurance bands and corresponding rates (from 6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</si>
</sst>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8" formatCode="&quot;£&quot;#,##0.00;[Red]\-&quot;£&quot;#,##0.00"/>
    <numFmt numFmtId="43" formatCode="_-* #,##0.00_-;\-* #,##0.00_-;_-* &quot;-&quot;??_-;_-@_-"/>
    <numFmt numFmtId="164" formatCode="&quot;£&quot;#,##0"/>
    <numFmt numFmtId="165" formatCode="&quot;£&quot;#,##0.00"/>
    <numFmt numFmtId="166" formatCode="0.0%"/>
  </numFmts>
  <fonts count="43" x14ac:knownFonts="1">
    <font>
      <sz val="10"/>
      <name val="Arial"/>
    </font>
    <font>
      <sz val="10"/>
      <name val="Arial"/>
      <family val="2"/>
    </font>
    <font>
      <b/>
      <u/>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b/>
      <sz val="9"/>
      <name val="Arial"/>
      <family val="2"/>
    </font>
    <font>
      <b/>
      <sz val="10"/>
      <color indexed="22"/>
      <name val="Arial"/>
      <family val="2"/>
    </font>
    <font>
      <b/>
      <sz val="10"/>
      <color indexed="12"/>
      <name val="Arial"/>
      <family val="2"/>
    </font>
    <font>
      <b/>
      <sz val="10"/>
      <color theme="0" tint="-0.249977111117893"/>
      <name val="Arial"/>
      <family val="2"/>
    </font>
    <font>
      <sz val="10"/>
      <name val="Arial"/>
      <family val="2"/>
    </font>
    <font>
      <b/>
      <sz val="12"/>
      <name val="Arial"/>
      <family val="2"/>
    </font>
    <font>
      <b/>
      <u/>
      <sz val="9"/>
      <name val="Arial"/>
      <family val="2"/>
    </font>
    <font>
      <b/>
      <u/>
      <sz val="12"/>
      <name val="Arial"/>
      <family val="2"/>
    </font>
    <font>
      <sz val="12"/>
      <name val="Arial"/>
      <family val="2"/>
    </font>
    <font>
      <sz val="12"/>
      <name val="Calibri"/>
      <family val="2"/>
      <scheme val="minor"/>
    </font>
    <font>
      <b/>
      <sz val="12"/>
      <name val="Calibri"/>
      <family val="2"/>
      <scheme val="minor"/>
    </font>
    <font>
      <i/>
      <sz val="12"/>
      <name val="Calibri"/>
      <family val="2"/>
      <scheme val="minor"/>
    </font>
    <font>
      <b/>
      <sz val="22"/>
      <name val="Calibri"/>
      <family val="2"/>
      <scheme val="minor"/>
    </font>
    <font>
      <sz val="18"/>
      <name val="Arial"/>
      <family val="2"/>
    </font>
    <font>
      <b/>
      <sz val="12"/>
      <color rgb="FFFF0000"/>
      <name val="Arial"/>
      <family val="2"/>
    </font>
    <font>
      <sz val="12"/>
      <color rgb="FFFF0000"/>
      <name val="Arial"/>
      <family val="2"/>
    </font>
    <font>
      <sz val="10"/>
      <color rgb="FFFF0000"/>
      <name val="Arial"/>
      <family val="2"/>
    </font>
    <font>
      <b/>
      <sz val="22"/>
      <color rgb="FFFF0000"/>
      <name val="Calibri"/>
      <family val="2"/>
      <scheme val="minor"/>
    </font>
    <font>
      <b/>
      <sz val="14"/>
      <color rgb="FFFF0000"/>
      <name val="Arial"/>
      <family val="2"/>
    </font>
    <font>
      <sz val="10"/>
      <color theme="1"/>
      <name val="Arial"/>
      <family val="2"/>
    </font>
    <font>
      <b/>
      <sz val="10"/>
      <color theme="0" tint="-0.34998626667073579"/>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9" tint="0.59999389629810485"/>
        <bgColor auto="1"/>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auto="1"/>
      </top>
      <bottom style="thin">
        <color auto="1"/>
      </bottom>
      <diagonal/>
    </border>
    <border>
      <left/>
      <right/>
      <top style="thin">
        <color auto="1"/>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43" fontId="26" fillId="0" borderId="0" applyFont="0" applyFill="0" applyBorder="0" applyAlignment="0" applyProtection="0"/>
    <xf numFmtId="9" fontId="26" fillId="0" borderId="0" applyFont="0" applyFill="0" applyBorder="0" applyAlignment="0" applyProtection="0"/>
  </cellStyleXfs>
  <cellXfs count="119">
    <xf numFmtId="0" fontId="0" fillId="0" borderId="0" xfId="0"/>
    <xf numFmtId="0" fontId="3" fillId="0" borderId="0" xfId="0" applyFont="1"/>
    <xf numFmtId="164" fontId="3" fillId="0" borderId="0" xfId="0" applyNumberFormat="1" applyFont="1" applyAlignment="1">
      <alignment horizontal="center"/>
    </xf>
    <xf numFmtId="164" fontId="3" fillId="0" borderId="0" xfId="0" applyNumberFormat="1" applyFont="1"/>
    <xf numFmtId="164" fontId="23" fillId="0" borderId="0" xfId="0" applyNumberFormat="1" applyFont="1" applyAlignment="1">
      <alignment horizontal="center"/>
    </xf>
    <xf numFmtId="164" fontId="25" fillId="0" borderId="0" xfId="0" applyNumberFormat="1" applyFont="1"/>
    <xf numFmtId="164" fontId="3" fillId="24" borderId="0" xfId="0" applyNumberFormat="1" applyFont="1" applyFill="1" applyAlignment="1">
      <alignment horizontal="center"/>
    </xf>
    <xf numFmtId="165" fontId="3" fillId="0" borderId="0" xfId="0" applyNumberFormat="1" applyFont="1"/>
    <xf numFmtId="0" fontId="3" fillId="0" borderId="0" xfId="0" applyFont="1" applyAlignment="1">
      <alignment horizontal="left"/>
    </xf>
    <xf numFmtId="0" fontId="3" fillId="0" borderId="10" xfId="0" applyFont="1" applyBorder="1" applyAlignment="1">
      <alignment horizontal="center"/>
    </xf>
    <xf numFmtId="164" fontId="3" fillId="0" borderId="10" xfId="0" applyNumberFormat="1" applyFont="1" applyBorder="1" applyAlignment="1">
      <alignment horizontal="center"/>
    </xf>
    <xf numFmtId="7" fontId="3" fillId="0" borderId="10" xfId="0" applyNumberFormat="1" applyFont="1" applyBorder="1" applyAlignment="1">
      <alignment vertical="center"/>
    </xf>
    <xf numFmtId="8" fontId="3" fillId="25" borderId="10" xfId="0" applyNumberFormat="1" applyFont="1" applyFill="1" applyBorder="1"/>
    <xf numFmtId="0" fontId="3" fillId="0" borderId="11" xfId="0" applyFont="1" applyBorder="1" applyAlignment="1">
      <alignment horizontal="center"/>
    </xf>
    <xf numFmtId="164" fontId="3" fillId="0" borderId="11" xfId="0" applyNumberFormat="1" applyFont="1" applyBorder="1" applyAlignment="1">
      <alignment horizontal="center"/>
    </xf>
    <xf numFmtId="7" fontId="3" fillId="0" borderId="11" xfId="0" applyNumberFormat="1" applyFont="1" applyBorder="1" applyAlignment="1">
      <alignment vertical="center"/>
    </xf>
    <xf numFmtId="8" fontId="3" fillId="25" borderId="11" xfId="0" applyNumberFormat="1" applyFont="1" applyFill="1" applyBorder="1"/>
    <xf numFmtId="164" fontId="23" fillId="0" borderId="11" xfId="0" applyNumberFormat="1" applyFont="1" applyBorder="1" applyAlignment="1">
      <alignment horizontal="center"/>
    </xf>
    <xf numFmtId="0" fontId="3" fillId="0" borderId="12" xfId="0" applyFont="1" applyBorder="1" applyAlignment="1">
      <alignment horizontal="center"/>
    </xf>
    <xf numFmtId="164" fontId="3" fillId="0" borderId="12" xfId="0" applyNumberFormat="1" applyFont="1" applyBorder="1" applyAlignment="1">
      <alignment horizontal="center"/>
    </xf>
    <xf numFmtId="7" fontId="3" fillId="0" borderId="12" xfId="0" applyNumberFormat="1" applyFont="1" applyBorder="1" applyAlignment="1">
      <alignment vertical="center"/>
    </xf>
    <xf numFmtId="8" fontId="3" fillId="25" borderId="12" xfId="0" applyNumberFormat="1" applyFont="1" applyFill="1" applyBorder="1"/>
    <xf numFmtId="15" fontId="22" fillId="0" borderId="10" xfId="0" applyNumberFormat="1" applyFont="1" applyBorder="1" applyAlignment="1">
      <alignment horizontal="center" vertical="center" wrapText="1"/>
    </xf>
    <xf numFmtId="0" fontId="28" fillId="0" borderId="10" xfId="0" applyFont="1" applyBorder="1" applyAlignment="1">
      <alignment horizontal="center"/>
    </xf>
    <xf numFmtId="0" fontId="22" fillId="0" borderId="10" xfId="0" applyFont="1" applyBorder="1" applyAlignment="1">
      <alignment horizontal="center" vertical="center" wrapText="1"/>
    </xf>
    <xf numFmtId="0" fontId="22" fillId="25" borderId="10" xfId="0" applyFont="1" applyFill="1" applyBorder="1" applyAlignment="1">
      <alignment horizontal="center" vertical="center" wrapText="1"/>
    </xf>
    <xf numFmtId="0" fontId="3" fillId="0" borderId="0" xfId="0" applyFont="1" applyAlignment="1">
      <alignment horizontal="right" wrapText="1"/>
    </xf>
    <xf numFmtId="0" fontId="0" fillId="0" borderId="0" xfId="0" applyAlignment="1">
      <alignment horizontal="right"/>
    </xf>
    <xf numFmtId="0" fontId="3" fillId="0" borderId="0" xfId="0" applyFont="1" applyAlignment="1">
      <alignment horizontal="right"/>
    </xf>
    <xf numFmtId="14" fontId="0" fillId="27" borderId="0" xfId="0" applyNumberFormat="1" applyFill="1" applyProtection="1">
      <protection locked="0"/>
    </xf>
    <xf numFmtId="0" fontId="0" fillId="27" borderId="0" xfId="0" applyFill="1" applyProtection="1">
      <protection locked="0"/>
    </xf>
    <xf numFmtId="0" fontId="3" fillId="27" borderId="10" xfId="0" applyFont="1" applyFill="1" applyBorder="1" applyAlignment="1" applyProtection="1">
      <alignment horizontal="center"/>
      <protection locked="0"/>
    </xf>
    <xf numFmtId="164" fontId="3" fillId="27" borderId="10" xfId="0" applyNumberFormat="1" applyFont="1" applyFill="1" applyBorder="1" applyAlignment="1" applyProtection="1">
      <alignment horizontal="center"/>
      <protection locked="0"/>
    </xf>
    <xf numFmtId="0" fontId="3" fillId="27" borderId="11" xfId="0" applyFont="1" applyFill="1" applyBorder="1" applyAlignment="1" applyProtection="1">
      <alignment horizontal="center"/>
      <protection locked="0"/>
    </xf>
    <xf numFmtId="164" fontId="3" fillId="27" borderId="11" xfId="0" applyNumberFormat="1" applyFont="1" applyFill="1" applyBorder="1" applyAlignment="1" applyProtection="1">
      <alignment horizontal="center"/>
      <protection locked="0"/>
    </xf>
    <xf numFmtId="0" fontId="3" fillId="27" borderId="12" xfId="0" applyFont="1" applyFill="1" applyBorder="1" applyAlignment="1" applyProtection="1">
      <alignment horizontal="center"/>
      <protection locked="0"/>
    </xf>
    <xf numFmtId="164" fontId="3" fillId="27" borderId="12" xfId="0" applyNumberFormat="1" applyFont="1" applyFill="1" applyBorder="1" applyAlignment="1" applyProtection="1">
      <alignment horizontal="center"/>
      <protection locked="0"/>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7" fontId="3" fillId="0" borderId="0" xfId="0" applyNumberFormat="1" applyFont="1"/>
    <xf numFmtId="43" fontId="3" fillId="0" borderId="0" xfId="43" applyFont="1" applyBorder="1" applyProtection="1"/>
    <xf numFmtId="0" fontId="27" fillId="0" borderId="0" xfId="0" applyFont="1" applyAlignment="1">
      <alignment horizontal="center" vertical="center" wrapText="1"/>
    </xf>
    <xf numFmtId="0" fontId="0" fillId="0" borderId="0" xfId="0" applyAlignment="1">
      <alignment horizontal="left" wrapText="1"/>
    </xf>
    <xf numFmtId="0" fontId="1" fillId="0" borderId="0" xfId="0" applyFont="1" applyAlignment="1">
      <alignment horizontal="left" wrapText="1"/>
    </xf>
    <xf numFmtId="0" fontId="30" fillId="0" borderId="0" xfId="0" applyFont="1" applyAlignment="1">
      <alignment horizontal="center" vertical="center" wrapText="1"/>
    </xf>
    <xf numFmtId="0" fontId="30" fillId="0" borderId="0" xfId="0" applyFont="1"/>
    <xf numFmtId="0" fontId="31" fillId="0" borderId="19" xfId="0" applyFont="1" applyBorder="1" applyAlignment="1">
      <alignment horizontal="right" vertical="center" wrapText="1"/>
    </xf>
    <xf numFmtId="0" fontId="30" fillId="0" borderId="20" xfId="0" applyFont="1" applyBorder="1" applyAlignment="1">
      <alignment vertical="center"/>
    </xf>
    <xf numFmtId="0" fontId="32" fillId="26" borderId="21" xfId="0" applyFont="1" applyFill="1" applyBorder="1" applyAlignment="1" applyProtection="1">
      <alignment horizontal="center" vertical="center"/>
      <protection locked="0"/>
    </xf>
    <xf numFmtId="0" fontId="31" fillId="0" borderId="0" xfId="0" applyFont="1" applyAlignment="1">
      <alignment horizontal="right" vertical="center" wrapText="1"/>
    </xf>
    <xf numFmtId="0" fontId="30" fillId="0" borderId="0" xfId="0" applyFont="1" applyAlignment="1">
      <alignment vertical="center"/>
    </xf>
    <xf numFmtId="0" fontId="31" fillId="0" borderId="0" xfId="0" applyFont="1" applyAlignment="1">
      <alignment vertical="center"/>
    </xf>
    <xf numFmtId="164" fontId="32" fillId="26" borderId="21" xfId="0" applyNumberFormat="1" applyFont="1" applyFill="1" applyBorder="1" applyAlignment="1" applyProtection="1">
      <alignment horizontal="center" vertical="center"/>
      <protection locked="0"/>
    </xf>
    <xf numFmtId="0" fontId="31" fillId="0" borderId="0" xfId="0" applyFont="1" applyAlignment="1">
      <alignment vertical="center" wrapText="1"/>
    </xf>
    <xf numFmtId="0" fontId="27" fillId="0" borderId="0" xfId="0" applyFont="1"/>
    <xf numFmtId="0" fontId="31" fillId="0" borderId="13" xfId="0" applyFont="1" applyBorder="1" applyAlignment="1">
      <alignment horizontal="right" vertical="center" wrapText="1"/>
    </xf>
    <xf numFmtId="0" fontId="27" fillId="0" borderId="14" xfId="0" applyFont="1" applyBorder="1" applyAlignment="1">
      <alignment horizontal="center" vertical="center" wrapText="1"/>
    </xf>
    <xf numFmtId="0" fontId="30" fillId="0" borderId="14" xfId="0" applyFont="1" applyBorder="1" applyAlignment="1">
      <alignment vertical="center"/>
    </xf>
    <xf numFmtId="0" fontId="33" fillId="0" borderId="22" xfId="0" applyFont="1" applyBorder="1" applyAlignment="1">
      <alignment horizontal="right" vertical="center" wrapText="1"/>
    </xf>
    <xf numFmtId="0" fontId="31" fillId="0" borderId="22" xfId="0" applyFont="1" applyBorder="1" applyAlignment="1">
      <alignment horizontal="right" vertical="center" wrapText="1"/>
    </xf>
    <xf numFmtId="7" fontId="32" fillId="0" borderId="23" xfId="0" applyNumberFormat="1" applyFont="1" applyBorder="1" applyAlignment="1">
      <alignment horizontal="center" vertical="center"/>
    </xf>
    <xf numFmtId="8" fontId="32" fillId="0" borderId="23" xfId="0" applyNumberFormat="1" applyFont="1" applyBorder="1" applyAlignment="1">
      <alignment horizontal="center" vertical="center"/>
    </xf>
    <xf numFmtId="0" fontId="31" fillId="0" borderId="16" xfId="0" applyFont="1" applyBorder="1" applyAlignment="1">
      <alignment horizontal="right" vertical="center" wrapText="1"/>
    </xf>
    <xf numFmtId="0" fontId="27" fillId="0" borderId="17" xfId="0" applyFont="1" applyBorder="1" applyAlignment="1">
      <alignment horizontal="center" vertical="center" wrapText="1"/>
    </xf>
    <xf numFmtId="0" fontId="30" fillId="0" borderId="17" xfId="0" applyFont="1" applyBorder="1" applyAlignment="1">
      <alignment vertical="center"/>
    </xf>
    <xf numFmtId="7" fontId="32" fillId="28" borderId="18" xfId="0" applyNumberFormat="1" applyFont="1" applyFill="1" applyBorder="1" applyAlignment="1">
      <alignment horizontal="center" vertical="center"/>
    </xf>
    <xf numFmtId="8" fontId="32" fillId="0" borderId="0" xfId="0" applyNumberFormat="1" applyFont="1" applyAlignment="1">
      <alignment horizontal="center" vertical="center"/>
    </xf>
    <xf numFmtId="0" fontId="33" fillId="0" borderId="16" xfId="0" applyFont="1" applyBorder="1" applyAlignment="1">
      <alignment horizontal="right" vertical="center" wrapText="1"/>
    </xf>
    <xf numFmtId="0" fontId="21" fillId="0" borderId="0" xfId="0" applyFont="1" applyAlignment="1">
      <alignment horizontal="center"/>
    </xf>
    <xf numFmtId="0" fontId="34" fillId="0" borderId="0" xfId="0" applyFont="1" applyAlignment="1">
      <alignment horizontal="center" vertical="center" wrapText="1"/>
    </xf>
    <xf numFmtId="0" fontId="30" fillId="0" borderId="0" xfId="0" applyFont="1" applyAlignment="1">
      <alignment horizontal="center" wrapText="1"/>
    </xf>
    <xf numFmtId="0" fontId="27" fillId="0" borderId="0" xfId="0" applyFont="1" applyAlignment="1">
      <alignment horizontal="center"/>
    </xf>
    <xf numFmtId="0" fontId="1" fillId="27" borderId="0" xfId="0" applyFont="1" applyFill="1" applyProtection="1">
      <protection locked="0"/>
    </xf>
    <xf numFmtId="0" fontId="42" fillId="27" borderId="11" xfId="0" applyFont="1" applyFill="1" applyBorder="1" applyAlignment="1" applyProtection="1">
      <alignment horizontal="center"/>
      <protection locked="0"/>
    </xf>
    <xf numFmtId="164" fontId="42" fillId="27" borderId="11" xfId="0" applyNumberFormat="1" applyFont="1" applyFill="1" applyBorder="1" applyAlignment="1" applyProtection="1">
      <alignment horizontal="center"/>
      <protection locked="0"/>
    </xf>
    <xf numFmtId="0" fontId="42" fillId="0" borderId="11" xfId="0" applyFont="1" applyBorder="1" applyAlignment="1">
      <alignment horizontal="center"/>
    </xf>
    <xf numFmtId="7" fontId="42" fillId="0" borderId="11" xfId="0" applyNumberFormat="1" applyFont="1" applyBorder="1" applyAlignment="1">
      <alignment vertical="center"/>
    </xf>
    <xf numFmtId="8" fontId="42" fillId="25" borderId="11" xfId="0" applyNumberFormat="1" applyFont="1" applyFill="1" applyBorder="1"/>
    <xf numFmtId="166" fontId="41" fillId="27" borderId="0" xfId="0" applyNumberFormat="1" applyFont="1" applyFill="1" applyProtection="1">
      <protection locked="0"/>
    </xf>
    <xf numFmtId="0" fontId="41" fillId="0" borderId="0" xfId="0" applyFont="1"/>
    <xf numFmtId="9" fontId="41" fillId="27" borderId="0" xfId="0" applyNumberFormat="1" applyFont="1" applyFill="1" applyProtection="1">
      <protection locked="0"/>
    </xf>
    <xf numFmtId="43" fontId="41" fillId="27" borderId="0" xfId="43" applyFont="1" applyFill="1" applyProtection="1">
      <protection locked="0"/>
    </xf>
    <xf numFmtId="166" fontId="41" fillId="27" borderId="0" xfId="44" applyNumberFormat="1" applyFont="1" applyFill="1" applyProtection="1">
      <protection locked="0"/>
    </xf>
    <xf numFmtId="10" fontId="41" fillId="27" borderId="0" xfId="44" applyNumberFormat="1" applyFont="1" applyFill="1" applyProtection="1">
      <protection locked="0"/>
    </xf>
    <xf numFmtId="0" fontId="36" fillId="0" borderId="0" xfId="0" applyFont="1" applyAlignment="1">
      <alignment horizontal="center" vertical="center" wrapText="1"/>
    </xf>
    <xf numFmtId="0" fontId="35" fillId="0" borderId="0" xfId="0" applyFont="1" applyAlignment="1">
      <alignment horizontal="center" wrapText="1"/>
    </xf>
    <xf numFmtId="0" fontId="34" fillId="0" borderId="0" xfId="0" applyFont="1" applyAlignment="1">
      <alignment horizontal="center" vertical="center" wrapText="1"/>
    </xf>
    <xf numFmtId="0" fontId="0" fillId="0" borderId="0" xfId="0" applyAlignment="1">
      <alignment horizontal="center" vertical="center" wrapText="1"/>
    </xf>
    <xf numFmtId="0" fontId="30" fillId="0" borderId="0" xfId="0" applyFont="1" applyAlignment="1">
      <alignment horizontal="center" wrapText="1"/>
    </xf>
    <xf numFmtId="0" fontId="0" fillId="0" borderId="0" xfId="0" applyAlignment="1">
      <alignment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37" fillId="0" borderId="0" xfId="0" applyFont="1" applyAlignment="1">
      <alignment horizontal="center" vertical="center" wrapText="1"/>
    </xf>
    <xf numFmtId="7" fontId="32" fillId="28" borderId="15" xfId="0" applyNumberFormat="1" applyFont="1" applyFill="1" applyBorder="1" applyAlignment="1">
      <alignment horizontal="center" vertical="center"/>
    </xf>
    <xf numFmtId="0" fontId="30" fillId="0" borderId="23" xfId="0" applyFont="1" applyBorder="1" applyAlignment="1">
      <alignment horizontal="center" vertical="center"/>
    </xf>
    <xf numFmtId="7" fontId="32" fillId="28" borderId="23" xfId="0" applyNumberFormat="1" applyFont="1" applyFill="1" applyBorder="1" applyAlignment="1">
      <alignment horizontal="center" vertical="center"/>
    </xf>
    <xf numFmtId="0" fontId="30" fillId="28" borderId="23" xfId="0" applyFont="1" applyFill="1" applyBorder="1" applyAlignment="1">
      <alignment horizontal="center" vertical="center"/>
    </xf>
    <xf numFmtId="0" fontId="30" fillId="28" borderId="18" xfId="0" applyFont="1" applyFill="1" applyBorder="1" applyAlignment="1">
      <alignment vertical="center"/>
    </xf>
    <xf numFmtId="0" fontId="27" fillId="0" borderId="0" xfId="0" applyFont="1" applyAlignment="1">
      <alignment horizontal="center"/>
    </xf>
    <xf numFmtId="0" fontId="36" fillId="0" borderId="0" xfId="0" applyFont="1" applyAlignment="1">
      <alignment horizontal="center"/>
    </xf>
    <xf numFmtId="0" fontId="21" fillId="0" borderId="0" xfId="0" applyFont="1" applyAlignment="1">
      <alignment horizontal="center" wrapText="1"/>
    </xf>
    <xf numFmtId="0" fontId="0" fillId="0" borderId="0" xfId="0" applyAlignment="1">
      <alignment horizontal="center" wrapText="1"/>
    </xf>
    <xf numFmtId="0" fontId="3"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left" wrapText="1"/>
    </xf>
    <xf numFmtId="0" fontId="24" fillId="0" borderId="0" xfId="0" applyFont="1" applyAlignment="1">
      <alignment horizontal="left"/>
    </xf>
    <xf numFmtId="0" fontId="0" fillId="0" borderId="0" xfId="0"/>
    <xf numFmtId="0" fontId="29" fillId="0" borderId="0" xfId="0" applyFont="1" applyAlignment="1">
      <alignment horizontal="center" vertical="center" wrapText="1"/>
    </xf>
    <xf numFmtId="0" fontId="30" fillId="0" borderId="0" xfId="0" applyFont="1" applyAlignment="1">
      <alignment horizontal="center" vertical="center" wrapText="1"/>
    </xf>
    <xf numFmtId="0" fontId="3" fillId="0" borderId="0" xfId="0" applyFont="1"/>
    <xf numFmtId="0" fontId="21" fillId="0" borderId="0" xfId="0" applyFont="1" applyAlignment="1">
      <alignment horizontal="center" vertical="center" wrapText="1"/>
    </xf>
    <xf numFmtId="0" fontId="27" fillId="0" borderId="0" xfId="0" applyFont="1" applyAlignment="1">
      <alignment horizontal="center" vertical="center" wrapText="1"/>
    </xf>
    <xf numFmtId="0" fontId="40" fillId="0" borderId="0" xfId="0" applyFont="1" applyAlignment="1">
      <alignment horizontal="center" wrapText="1"/>
    </xf>
    <xf numFmtId="0" fontId="38" fillId="0" borderId="0" xfId="0" applyFont="1" applyAlignment="1">
      <alignment horizontal="center" wrapText="1"/>
    </xf>
    <xf numFmtId="0" fontId="1" fillId="0" borderId="0" xfId="0" applyFont="1" applyAlignment="1">
      <alignment wrapText="1"/>
    </xf>
    <xf numFmtId="0" fontId="0" fillId="0" borderId="0" xfId="0" applyAlignment="1">
      <alignment horizontal="left" vertical="top" wrapText="1" indent="1"/>
    </xf>
    <xf numFmtId="0" fontId="3" fillId="0" borderId="0" xfId="0" applyFont="1" applyAlignment="1">
      <alignment horizontal="left"/>
    </xf>
    <xf numFmtId="0" fontId="3" fillId="0" borderId="0" xfId="0" applyFont="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xr:uid="{00000000-0005-0000-0000-000026000000}"/>
    <cellStyle name="Note" xfId="37" builtinId="10" customBuiltin="1"/>
    <cellStyle name="Output" xfId="38" builtinId="21" customBuiltin="1"/>
    <cellStyle name="Per cent" xfId="44"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USS_Table!R1C1"/><Relationship Id="rId2" Type="http://schemas.openxmlformats.org/officeDocument/2006/relationships/hyperlink" Target="#SAUL_CARE_Table!Ee_StandardConts"/><Relationship Id="rId1" Type="http://schemas.openxmlformats.org/officeDocument/2006/relationships/hyperlink" Target="#Calculator!R1C1"/><Relationship Id="rId4" Type="http://schemas.openxmlformats.org/officeDocument/2006/relationships/hyperlink" Target="#'SAUL_Start Table'!Ee_NICs_PenSmart"/></Relationships>
</file>

<file path=xl/drawings/_rels/drawing2.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3.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4.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_rels/drawing5.xml.rels><?xml version="1.0" encoding="UTF-8" standalone="yes"?>
<Relationships xmlns="http://schemas.openxmlformats.org/package/2006/relationships"><Relationship Id="rId3" Type="http://schemas.openxmlformats.org/officeDocument/2006/relationships/hyperlink" Target="#SAUL_Table!R1C1"/><Relationship Id="rId2" Type="http://schemas.openxmlformats.org/officeDocument/2006/relationships/hyperlink" Target="#Calculator!R1C1"/><Relationship Id="rId1" Type="http://schemas.openxmlformats.org/officeDocument/2006/relationships/hyperlink" Target="#LandingPage!R1C1"/><Relationship Id="rId4" Type="http://schemas.openxmlformats.org/officeDocument/2006/relationships/hyperlink" Target="#USS_Table!R1C1"/></Relationships>
</file>

<file path=xl/drawings/drawing1.xml><?xml version="1.0" encoding="utf-8"?>
<xdr:wsDr xmlns:xdr="http://schemas.openxmlformats.org/drawingml/2006/spreadsheetDrawing" xmlns:a="http://schemas.openxmlformats.org/drawingml/2006/main">
  <xdr:oneCellAnchor>
    <xdr:from>
      <xdr:col>14</xdr:col>
      <xdr:colOff>0</xdr:colOff>
      <xdr:row>11</xdr:row>
      <xdr:rowOff>9525</xdr:rowOff>
    </xdr:from>
    <xdr:ext cx="2657475" cy="1609725"/>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133850" y="4352925"/>
          <a:ext cx="2657475" cy="1609725"/>
        </a:xfrm>
        <a:prstGeom prst="rightArrow">
          <a:avLst/>
        </a:prstGeom>
      </xdr:spPr>
      <xdr:style>
        <a:lnRef idx="0">
          <a:schemeClr val="accent3"/>
        </a:lnRef>
        <a:fillRef idx="3">
          <a:schemeClr val="accent3"/>
        </a:fillRef>
        <a:effectRef idx="3">
          <a:schemeClr val="accent3"/>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Calculator</a:t>
          </a:r>
        </a:p>
      </xdr:txBody>
    </xdr:sp>
    <xdr:clientData/>
  </xdr:oneCellAnchor>
  <xdr:oneCellAnchor>
    <xdr:from>
      <xdr:col>24</xdr:col>
      <xdr:colOff>19049</xdr:colOff>
      <xdr:row>5</xdr:row>
      <xdr:rowOff>454025</xdr:rowOff>
    </xdr:from>
    <xdr:ext cx="3514725" cy="1295400"/>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7562849" y="2682875"/>
          <a:ext cx="3514725" cy="1295400"/>
        </a:xfrm>
        <a:prstGeom prst="rightArrow">
          <a:avLst/>
        </a:prstGeom>
      </xdr:spPr>
      <xdr:style>
        <a:lnRef idx="0">
          <a:schemeClr val="accent2"/>
        </a:lnRef>
        <a:fillRef idx="3">
          <a:schemeClr val="accent2"/>
        </a:fillRef>
        <a:effectRef idx="3">
          <a:schemeClr val="accent2"/>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SAUL CARE Tables</a:t>
          </a:r>
        </a:p>
      </xdr:txBody>
    </xdr:sp>
    <xdr:clientData/>
  </xdr:oneCellAnchor>
  <xdr:oneCellAnchor>
    <xdr:from>
      <xdr:col>24</xdr:col>
      <xdr:colOff>47626</xdr:colOff>
      <xdr:row>21</xdr:row>
      <xdr:rowOff>25400</xdr:rowOff>
    </xdr:from>
    <xdr:ext cx="3486150" cy="1295400"/>
    <xdr:sp macro="" textlink="">
      <xdr:nvSpPr>
        <xdr:cNvPr id="7" name="Right Arrow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7591426" y="5378450"/>
          <a:ext cx="3486150" cy="1295400"/>
        </a:xfrm>
        <a:prstGeom prst="rightArrow">
          <a:avLst/>
        </a:prstGeom>
      </xdr:spPr>
      <xdr:style>
        <a:lnRef idx="0">
          <a:schemeClr val="accent4"/>
        </a:lnRef>
        <a:fillRef idx="3">
          <a:schemeClr val="accent4"/>
        </a:fillRef>
        <a:effectRef idx="3">
          <a:schemeClr val="accent4"/>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USS Tables</a:t>
          </a:r>
        </a:p>
      </xdr:txBody>
    </xdr:sp>
    <xdr:clientData/>
  </xdr:oneCellAnchor>
  <xdr:oneCellAnchor>
    <xdr:from>
      <xdr:col>24</xdr:col>
      <xdr:colOff>19050</xdr:colOff>
      <xdr:row>12</xdr:row>
      <xdr:rowOff>104775</xdr:rowOff>
    </xdr:from>
    <xdr:ext cx="3514725" cy="1295400"/>
    <xdr:sp macro="" textlink="">
      <xdr:nvSpPr>
        <xdr:cNvPr id="2" name="Right Arrow 4">
          <a:hlinkClick xmlns:r="http://schemas.openxmlformats.org/officeDocument/2006/relationships" r:id="rId4"/>
          <a:extLst>
            <a:ext uri="{FF2B5EF4-FFF2-40B4-BE49-F238E27FC236}">
              <a16:creationId xmlns:a16="http://schemas.microsoft.com/office/drawing/2014/main" id="{BED1C117-6425-42E3-BD22-44FA152DE72B}"/>
            </a:ext>
          </a:extLst>
        </xdr:cNvPr>
        <xdr:cNvSpPr/>
      </xdr:nvSpPr>
      <xdr:spPr>
        <a:xfrm>
          <a:off x="7562850" y="4000500"/>
          <a:ext cx="3514725" cy="1295400"/>
        </a:xfrm>
        <a:prstGeom prst="rightArrow">
          <a:avLst/>
        </a:prstGeom>
        <a:gradFill flip="none" rotWithShape="1">
          <a:gsLst>
            <a:gs pos="0">
              <a:schemeClr val="accent6">
                <a:shade val="30000"/>
                <a:satMod val="115000"/>
              </a:schemeClr>
            </a:gs>
            <a:gs pos="50000">
              <a:schemeClr val="accent6">
                <a:shade val="67500"/>
                <a:satMod val="115000"/>
              </a:schemeClr>
            </a:gs>
            <a:gs pos="100000">
              <a:schemeClr val="accent6">
                <a:shade val="100000"/>
                <a:satMod val="115000"/>
              </a:schemeClr>
            </a:gs>
          </a:gsLst>
          <a:lin ang="2700000" scaled="1"/>
          <a:tileRect/>
        </a:gradFill>
      </xdr:spPr>
      <xdr:style>
        <a:lnRef idx="0">
          <a:schemeClr val="accent2"/>
        </a:lnRef>
        <a:fillRef idx="3">
          <a:schemeClr val="accent2"/>
        </a:fillRef>
        <a:effectRef idx="3">
          <a:schemeClr val="accent2"/>
        </a:effectRef>
        <a:fontRef idx="minor">
          <a:schemeClr val="lt1"/>
        </a:fontRef>
      </xdr:style>
      <xdr:txBody>
        <a:bodyPr vertOverflow="overflow" horzOverflow="overflow" wrap="none" rtlCol="0" anchor="ctr" anchorCtr="0">
          <a:noAutofit/>
        </a:bodyPr>
        <a:lstStyle/>
        <a:p>
          <a:pPr algn="l"/>
          <a:r>
            <a:rPr lang="en-GB" sz="2400" b="1" cap="none" spc="50">
              <a:ln w="9525" cmpd="sng">
                <a:noFill/>
                <a:prstDash val="solid"/>
              </a:ln>
              <a:solidFill>
                <a:srgbClr val="70AD47">
                  <a:tint val="1000"/>
                </a:srgbClr>
              </a:solidFill>
              <a:effectLst>
                <a:glow rad="38100">
                  <a:schemeClr val="accent1">
                    <a:alpha val="40000"/>
                  </a:schemeClr>
                </a:glow>
              </a:effectLst>
            </a:rPr>
            <a:t>Go to SAUL Start Tables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0</xdr:colOff>
      <xdr:row>0</xdr:row>
      <xdr:rowOff>0</xdr:rowOff>
    </xdr:from>
    <xdr:to>
      <xdr:col>1</xdr:col>
      <xdr:colOff>3295650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1" u="sng"/>
            <a:t>Calculator</a:t>
          </a:r>
          <a:endParaRPr lang="en-GB" sz="700" b="1" u="sng"/>
        </a:p>
      </xdr:txBody>
    </xdr:sp>
    <xdr:clientData/>
  </xdr:twoCellAnchor>
  <xdr:twoCellAnchor>
    <xdr:from>
      <xdr:col>1</xdr:col>
      <xdr:colOff>3305175</xdr:colOff>
      <xdr:row>0</xdr:row>
      <xdr:rowOff>0</xdr:rowOff>
    </xdr:from>
    <xdr:to>
      <xdr:col>4</xdr:col>
      <xdr:colOff>361950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a:t>SAUL</a:t>
          </a:r>
          <a:endParaRPr lang="en-GB" sz="700"/>
        </a:p>
      </xdr:txBody>
    </xdr:sp>
    <xdr:clientData/>
  </xdr:twoCellAnchor>
  <xdr:twoCellAnchor>
    <xdr:from>
      <xdr:col>4</xdr:col>
      <xdr:colOff>371476</xdr:colOff>
      <xdr:row>0</xdr:row>
      <xdr:rowOff>0</xdr:rowOff>
    </xdr:from>
    <xdr:to>
      <xdr:col>6</xdr:col>
      <xdr:colOff>114301</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8001001" y="0"/>
          <a:ext cx="3028950"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a:t>USS</a:t>
          </a:r>
          <a:endParaRPr lang="en-GB"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a:t>SAUL</a:t>
          </a:r>
          <a:endParaRPr lang="en-GB" sz="700"/>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8001000" y="0"/>
          <a:ext cx="3143249"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1" u="sng"/>
            <a:t>USS</a:t>
          </a:r>
          <a:endParaRPr lang="en-GB" sz="7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0" y="0"/>
          <a:ext cx="140017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400175" y="0"/>
          <a:ext cx="3295650" cy="8953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4705350" y="0"/>
          <a:ext cx="3286125" cy="895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b="1" u="sng"/>
            <a:t>SAUL</a:t>
          </a:r>
          <a:endParaRPr lang="en-GB" sz="700" b="1" u="sng"/>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8001000" y="0"/>
          <a:ext cx="3143249" cy="89535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0"/>
            <a:t>USS</a:t>
          </a:r>
          <a:endParaRPr lang="en-GB" sz="7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685800</xdr:colOff>
      <xdr:row>1</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97F93BF-B790-4174-8A18-7B18FAFB22ED}"/>
            </a:ext>
          </a:extLst>
        </xdr:cNvPr>
        <xdr:cNvSpPr/>
      </xdr:nvSpPr>
      <xdr:spPr>
        <a:xfrm>
          <a:off x="0" y="0"/>
          <a:ext cx="1419225" cy="619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n-GB" sz="1800" b="0"/>
            <a:t>Home</a:t>
          </a:r>
          <a:endParaRPr lang="en-GB" sz="700" b="0"/>
        </a:p>
      </xdr:txBody>
    </xdr:sp>
    <xdr:clientData/>
  </xdr:twoCellAnchor>
  <xdr:twoCellAnchor>
    <xdr:from>
      <xdr:col>1</xdr:col>
      <xdr:colOff>685800</xdr:colOff>
      <xdr:row>0</xdr:row>
      <xdr:rowOff>0</xdr:rowOff>
    </xdr:from>
    <xdr:to>
      <xdr:col>5</xdr:col>
      <xdr:colOff>476250</xdr:colOff>
      <xdr:row>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C70ADBD7-E26C-4A14-A3A3-324CCE70F49B}"/>
            </a:ext>
          </a:extLst>
        </xdr:cNvPr>
        <xdr:cNvSpPr/>
      </xdr:nvSpPr>
      <xdr:spPr>
        <a:xfrm>
          <a:off x="1419225" y="0"/>
          <a:ext cx="3448050" cy="6191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ctr"/>
          <a:r>
            <a:rPr lang="en-GB" sz="1800" b="0"/>
            <a:t>Calculator</a:t>
          </a:r>
          <a:endParaRPr lang="en-GB" sz="700" b="0"/>
        </a:p>
      </xdr:txBody>
    </xdr:sp>
    <xdr:clientData/>
  </xdr:twoCellAnchor>
  <xdr:twoCellAnchor>
    <xdr:from>
      <xdr:col>5</xdr:col>
      <xdr:colOff>485775</xdr:colOff>
      <xdr:row>0</xdr:row>
      <xdr:rowOff>0</xdr:rowOff>
    </xdr:from>
    <xdr:to>
      <xdr:col>7</xdr:col>
      <xdr:colOff>1695450</xdr:colOff>
      <xdr:row>1</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C3D108B0-938A-468C-BBCA-6D26B2BC5138}"/>
            </a:ext>
          </a:extLst>
        </xdr:cNvPr>
        <xdr:cNvSpPr/>
      </xdr:nvSpPr>
      <xdr:spPr>
        <a:xfrm>
          <a:off x="4873625" y="0"/>
          <a:ext cx="3384550" cy="619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ctr"/>
          <a:r>
            <a:rPr lang="en-GB" sz="1800" b="1" u="sng"/>
            <a:t>SAUL</a:t>
          </a:r>
          <a:endParaRPr lang="en-GB" sz="700" b="1" u="sng"/>
        </a:p>
      </xdr:txBody>
    </xdr:sp>
    <xdr:clientData/>
  </xdr:twoCellAnchor>
  <xdr:twoCellAnchor>
    <xdr:from>
      <xdr:col>7</xdr:col>
      <xdr:colOff>1704975</xdr:colOff>
      <xdr:row>0</xdr:row>
      <xdr:rowOff>0</xdr:rowOff>
    </xdr:from>
    <xdr:to>
      <xdr:col>9</xdr:col>
      <xdr:colOff>1343024</xdr:colOff>
      <xdr:row>1</xdr:row>
      <xdr:rowOff>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676FEC4-A601-4CA7-840F-01F2238B0D91}"/>
            </a:ext>
          </a:extLst>
        </xdr:cNvPr>
        <xdr:cNvSpPr/>
      </xdr:nvSpPr>
      <xdr:spPr>
        <a:xfrm>
          <a:off x="8264525" y="0"/>
          <a:ext cx="3340099" cy="619125"/>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nchorCtr="0"/>
        <a:lstStyle/>
        <a:p>
          <a:pPr algn="ctr"/>
          <a:r>
            <a:rPr lang="en-GB" sz="1800" b="0"/>
            <a:t>USS</a:t>
          </a:r>
          <a:endParaRPr lang="en-GB" sz="7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fitToPage="1"/>
  </sheetPr>
  <dimension ref="A1:AS35"/>
  <sheetViews>
    <sheetView showGridLines="0" showZeros="0" showOutlineSymbols="0" zoomScale="80" zoomScaleNormal="80" workbookViewId="0">
      <selection activeCell="D3" sqref="D3:AP3"/>
    </sheetView>
  </sheetViews>
  <sheetFormatPr defaultColWidth="0" defaultRowHeight="12.5" zeroHeight="1" x14ac:dyDescent="0.25"/>
  <cols>
    <col min="1" max="45" width="4.453125" customWidth="1"/>
    <col min="46" max="16384" width="4.453125" hidden="1"/>
  </cols>
  <sheetData>
    <row r="1" spans="1:45" ht="46.5" customHeight="1" x14ac:dyDescent="0.25">
      <c r="A1" s="85" t="s">
        <v>54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row>
    <row r="2" spans="1:45" x14ac:dyDescent="0.25"/>
    <row r="3" spans="1:45" ht="66.75" customHeight="1" x14ac:dyDescent="0.25">
      <c r="B3" s="70"/>
      <c r="D3" s="87" t="str">
        <f>"PensionSMART Ready Reckoner for "&amp;TaxYear&amp;" tax year, and pay scale applicable from "&amp;TEXT(PayScaleDate,"d mmmm yyyy")</f>
        <v>PensionSMART Ready Reckoner for 2025/26 tax year, and pay scale applicable from 1 August 2025</v>
      </c>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70"/>
      <c r="AR3" s="70"/>
      <c r="AS3" s="70"/>
    </row>
    <row r="4" spans="1:45" ht="66.75" hidden="1" customHeight="1" x14ac:dyDescent="0.25">
      <c r="B4" s="70"/>
      <c r="D4" s="91" t="s">
        <v>72</v>
      </c>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70"/>
      <c r="AR4" s="70"/>
      <c r="AS4" s="70"/>
    </row>
    <row r="5" spans="1:45" ht="49.5" customHeight="1" x14ac:dyDescent="0.35">
      <c r="B5" s="71"/>
      <c r="C5" s="71"/>
      <c r="D5" s="89" t="s">
        <v>71</v>
      </c>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71"/>
      <c r="AR5" s="71"/>
      <c r="AS5" s="71"/>
    </row>
    <row r="6" spans="1:45" ht="54.75" customHeight="1" x14ac:dyDescent="0.45">
      <c r="A6" s="86" t="s">
        <v>68</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row>
    <row r="7" spans="1:45" x14ac:dyDescent="0.25"/>
    <row r="8" spans="1:45" x14ac:dyDescent="0.25"/>
    <row r="9" spans="1:45" x14ac:dyDescent="0.25"/>
    <row r="10" spans="1:45" x14ac:dyDescent="0.25"/>
    <row r="11" spans="1:45" x14ac:dyDescent="0.25"/>
    <row r="12" spans="1:45" x14ac:dyDescent="0.25"/>
    <row r="13" spans="1:45" x14ac:dyDescent="0.25"/>
    <row r="14" spans="1:45" x14ac:dyDescent="0.25"/>
    <row r="15" spans="1:45" x14ac:dyDescent="0.25"/>
    <row r="16" spans="1:4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sheetData>
  <mergeCells count="5">
    <mergeCell ref="A1:AS1"/>
    <mergeCell ref="A6:AS6"/>
    <mergeCell ref="D3:AP3"/>
    <mergeCell ref="D5:AP5"/>
    <mergeCell ref="D4:AP4"/>
  </mergeCells>
  <pageMargins left="0.70866141732283472" right="0.70866141732283472" top="0.74803149606299213" bottom="0.74803149606299213" header="0.31496062992125984" footer="0.31496062992125984"/>
  <pageSetup paperSize="9" scale="66" orientation="landscape" r:id="rId1"/>
  <headerFooter>
    <oddHeader>&amp;F</oddHeader>
    <oddFooter>&amp;L&amp;BImperial College London Confidential&amp;B&amp;C&amp;D&amp;RPage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ES34"/>
  <sheetViews>
    <sheetView showGridLines="0" zoomScaleNormal="100" workbookViewId="0">
      <pane ySplit="1" topLeftCell="A2" activePane="bottomLeft" state="frozen"/>
      <selection activeCell="G21" sqref="G21"/>
      <selection pane="bottomLeft" activeCell="E10" sqref="E10"/>
    </sheetView>
  </sheetViews>
  <sheetFormatPr defaultColWidth="0" defaultRowHeight="13" zeroHeight="1" x14ac:dyDescent="0.3"/>
  <cols>
    <col min="1" max="1" width="21" style="1" customWidth="1"/>
    <col min="2" max="2" width="91.54296875" style="1" customWidth="1"/>
    <col min="3" max="3" width="1.54296875" style="1" customWidth="1"/>
    <col min="4" max="4" width="28.453125" style="1" hidden="1" customWidth="1"/>
    <col min="5" max="5" width="21" style="1" bestFit="1" customWidth="1"/>
    <col min="6" max="6" width="28.453125" style="1" bestFit="1" customWidth="1"/>
    <col min="7" max="7" width="16.54296875" style="1" customWidth="1"/>
    <col min="8" max="8" width="17.81640625" style="1" hidden="1" customWidth="1"/>
    <col min="9" max="9" width="24.54296875" style="1" hidden="1" customWidth="1"/>
    <col min="10" max="10" width="26" style="1" hidden="1" customWidth="1"/>
    <col min="11" max="11" width="18.453125" style="1" hidden="1" customWidth="1"/>
    <col min="12" max="12" width="9.1796875" style="1" hidden="1" customWidth="1"/>
    <col min="13" max="14" width="9.1796875" hidden="1" customWidth="1"/>
    <col min="15" max="16373" width="9.1796875" style="1" hidden="1"/>
    <col min="16374" max="16374" width="9.1796875" style="1" customWidth="1"/>
    <col min="16375" max="16375" width="13.54296875" style="1" customWidth="1"/>
    <col min="16376" max="16376" width="14.81640625" style="1" customWidth="1"/>
    <col min="16377" max="16377" width="12.1796875" style="1" customWidth="1"/>
    <col min="16378" max="16378" width="5.1796875" style="1" customWidth="1"/>
    <col min="16379" max="16379" width="6.1796875" style="1" customWidth="1"/>
    <col min="16380" max="16380" width="6.453125" style="1" customWidth="1"/>
    <col min="16381" max="16381" width="5.81640625" style="1" customWidth="1"/>
    <col min="16382" max="16382" width="27.453125" style="1" customWidth="1"/>
    <col min="16383" max="16383" width="12" style="1" customWidth="1"/>
    <col min="16384" max="16384" width="12.81640625" style="1" customWidth="1"/>
  </cols>
  <sheetData>
    <row r="1" spans="1:11" ht="48.75" customHeight="1" x14ac:dyDescent="0.3"/>
    <row r="2" spans="1:11" ht="63.75" customHeight="1" x14ac:dyDescent="0.3">
      <c r="A2" s="85" t="s">
        <v>54</v>
      </c>
      <c r="B2" s="93"/>
      <c r="C2" s="93"/>
      <c r="D2" s="93"/>
      <c r="E2" s="93"/>
      <c r="F2" s="93"/>
      <c r="G2" s="45"/>
      <c r="H2" s="39"/>
      <c r="I2" s="39"/>
      <c r="J2" s="39"/>
      <c r="K2" s="39"/>
    </row>
    <row r="3" spans="1:11" customFormat="1" ht="15.5" x14ac:dyDescent="0.35">
      <c r="A3" s="46"/>
      <c r="B3" s="46"/>
      <c r="C3" s="46"/>
      <c r="D3" s="46"/>
      <c r="E3" s="46"/>
      <c r="F3" s="46"/>
      <c r="G3" s="46"/>
    </row>
    <row r="4" spans="1:11" customFormat="1" ht="15.5" x14ac:dyDescent="0.35">
      <c r="A4" s="99" t="str">
        <f>"PensionSMART Ready Reckoner for "&amp;TaxYear&amp;" tax year, and pay scale applicable from "&amp;TEXT(PayScaleDate,"d mmmm yyyy")</f>
        <v>PensionSMART Ready Reckoner for 2025/26 tax year, and pay scale applicable from 1 August 2025</v>
      </c>
      <c r="B4" s="99"/>
      <c r="C4" s="99"/>
      <c r="D4" s="99"/>
      <c r="E4" s="99"/>
      <c r="F4" s="99"/>
      <c r="G4" s="46"/>
    </row>
    <row r="5" spans="1:11" customFormat="1" ht="22.4" customHeight="1" x14ac:dyDescent="0.35">
      <c r="A5" s="100" t="str">
        <f>IF(PensionScheme="USS","Only applicable from 1 April 2022","")</f>
        <v/>
      </c>
      <c r="B5" s="100"/>
      <c r="C5" s="100"/>
      <c r="D5" s="100"/>
      <c r="E5" s="100"/>
      <c r="F5" s="100"/>
      <c r="G5" s="46"/>
    </row>
    <row r="6" spans="1:11" customFormat="1" ht="15.5" x14ac:dyDescent="0.35">
      <c r="A6" s="72"/>
      <c r="B6" s="72"/>
      <c r="C6" s="72"/>
      <c r="D6" s="72"/>
      <c r="E6" s="72"/>
      <c r="F6" s="72"/>
      <c r="G6" s="46"/>
    </row>
    <row r="7" spans="1:11" customFormat="1" ht="16" thickBot="1" x14ac:dyDescent="0.4">
      <c r="A7" s="46"/>
      <c r="B7" s="46"/>
      <c r="C7" s="46"/>
      <c r="D7" s="46"/>
      <c r="E7" s="46"/>
      <c r="F7" s="46"/>
      <c r="G7" s="46"/>
    </row>
    <row r="8" spans="1:11" customFormat="1" ht="39" customHeight="1" thickBot="1" x14ac:dyDescent="0.4">
      <c r="A8" s="46"/>
      <c r="B8" s="47" t="s">
        <v>55</v>
      </c>
      <c r="C8" s="48"/>
      <c r="D8" s="48" t="s">
        <v>56</v>
      </c>
      <c r="E8" s="49" t="s">
        <v>81</v>
      </c>
      <c r="F8" s="46"/>
      <c r="G8" s="46"/>
    </row>
    <row r="9" spans="1:11" customFormat="1" ht="16" thickBot="1" x14ac:dyDescent="0.4">
      <c r="A9" s="46"/>
      <c r="B9" s="50"/>
      <c r="C9" s="51"/>
      <c r="D9" s="51"/>
      <c r="E9" s="52"/>
      <c r="F9" s="46"/>
      <c r="G9" s="46"/>
    </row>
    <row r="10" spans="1:11" customFormat="1" ht="39" customHeight="1" thickBot="1" x14ac:dyDescent="0.4">
      <c r="A10" s="46"/>
      <c r="B10" s="47" t="s">
        <v>57</v>
      </c>
      <c r="C10" s="48"/>
      <c r="D10" s="48" t="s">
        <v>30</v>
      </c>
      <c r="E10" s="53">
        <v>25326.027000000002</v>
      </c>
      <c r="F10" s="46"/>
      <c r="G10" s="46"/>
    </row>
    <row r="11" spans="1:11" customFormat="1" ht="29.25" customHeight="1" thickBot="1" x14ac:dyDescent="0.4">
      <c r="A11" s="46"/>
      <c r="B11" s="54"/>
      <c r="C11" s="51"/>
      <c r="D11" s="51"/>
      <c r="E11" s="52"/>
      <c r="F11" s="46"/>
      <c r="G11" s="46"/>
    </row>
    <row r="12" spans="1:11" ht="25.5" customHeight="1" x14ac:dyDescent="0.35">
      <c r="A12" s="55"/>
      <c r="B12" s="56" t="str">
        <f ca="1">"Employee standard contribution on salary at "&amp;TEXT(INDIRECT(PensionScheme&amp;"_Ee_conts"),"0.#%")&amp;":"</f>
        <v>Employee standard contribution on salary at 6.%:</v>
      </c>
      <c r="C12" s="57"/>
      <c r="D12" s="58" t="s">
        <v>31</v>
      </c>
      <c r="E12" s="94">
        <f ca="1">ROUND(PensionableSalary*INDIRECT(PensionScheme&amp;"_Ee_conts"),2)</f>
        <v>1519.56</v>
      </c>
      <c r="F12" s="55"/>
      <c r="G12" s="55"/>
    </row>
    <row r="13" spans="1:11" ht="15.5" x14ac:dyDescent="0.35">
      <c r="A13" s="55"/>
      <c r="B13" s="59" t="s">
        <v>59</v>
      </c>
      <c r="C13" s="42"/>
      <c r="D13" s="51"/>
      <c r="E13" s="95"/>
      <c r="F13" s="55"/>
      <c r="G13" s="55"/>
    </row>
    <row r="14" spans="1:11" ht="15.5" x14ac:dyDescent="0.35">
      <c r="A14" s="55"/>
      <c r="B14" s="60"/>
      <c r="C14" s="42"/>
      <c r="D14" s="51"/>
      <c r="E14" s="61"/>
      <c r="F14" s="55"/>
      <c r="G14" s="55"/>
    </row>
    <row r="15" spans="1:11" ht="23.25" customHeight="1" x14ac:dyDescent="0.35">
      <c r="A15" s="55"/>
      <c r="B15" s="60" t="s">
        <v>62</v>
      </c>
      <c r="C15" s="42"/>
      <c r="D15" s="51" t="s">
        <v>32</v>
      </c>
      <c r="E15" s="96">
        <f ca="1">ROUND(+PensionableSalary-Ee_StandardConts,2)</f>
        <v>23806.47</v>
      </c>
      <c r="F15" s="55"/>
      <c r="G15" s="55"/>
    </row>
    <row r="16" spans="1:11" ht="15.5" x14ac:dyDescent="0.35">
      <c r="A16" s="55"/>
      <c r="B16" s="59" t="s">
        <v>60</v>
      </c>
      <c r="C16" s="42"/>
      <c r="D16" s="51"/>
      <c r="E16" s="95"/>
      <c r="F16" s="55"/>
      <c r="G16" s="55"/>
    </row>
    <row r="17" spans="1:7" ht="15.5" x14ac:dyDescent="0.35">
      <c r="A17" s="55"/>
      <c r="B17" s="60"/>
      <c r="C17" s="42"/>
      <c r="D17" s="51"/>
      <c r="E17" s="61"/>
      <c r="F17" s="55"/>
      <c r="G17" s="55"/>
    </row>
    <row r="18" spans="1:7" ht="29.25" customHeight="1" x14ac:dyDescent="0.35">
      <c r="A18" s="55"/>
      <c r="B18" s="60" t="s">
        <v>63</v>
      </c>
      <c r="C18" s="42"/>
      <c r="D18" s="51" t="s">
        <v>33</v>
      </c>
      <c r="E18" s="62">
        <f>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1298.08</v>
      </c>
      <c r="F18" s="55"/>
      <c r="G18" s="55"/>
    </row>
    <row r="19" spans="1:7" ht="15.5" x14ac:dyDescent="0.35">
      <c r="A19" s="55"/>
      <c r="B19" s="60"/>
      <c r="C19" s="42"/>
      <c r="D19" s="51"/>
      <c r="E19" s="62"/>
      <c r="F19" s="55"/>
      <c r="G19" s="55"/>
    </row>
    <row r="20" spans="1:7" ht="29.25" customHeight="1" x14ac:dyDescent="0.35">
      <c r="A20" s="55"/>
      <c r="B20" s="60" t="s">
        <v>64</v>
      </c>
      <c r="C20" s="42"/>
      <c r="D20" s="51" t="s">
        <v>37</v>
      </c>
      <c r="E20" s="62">
        <f ca="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1176.52</v>
      </c>
      <c r="F20" s="55"/>
      <c r="G20" s="55"/>
    </row>
    <row r="21" spans="1:7" ht="15.5" x14ac:dyDescent="0.35">
      <c r="A21" s="55"/>
      <c r="B21" s="60"/>
      <c r="C21" s="42"/>
      <c r="D21" s="51"/>
      <c r="E21" s="62"/>
      <c r="F21" s="55"/>
      <c r="G21" s="55"/>
    </row>
    <row r="22" spans="1:7" ht="29.25" customHeight="1" thickBot="1" x14ac:dyDescent="0.4">
      <c r="A22" s="55"/>
      <c r="B22" s="63" t="s">
        <v>65</v>
      </c>
      <c r="C22" s="64"/>
      <c r="D22" s="65" t="s">
        <v>36</v>
      </c>
      <c r="E22" s="66">
        <f ca="1">ROUND(+Ee_NICs_nonPenSMART-Ee_NICs_PenSmart,2)</f>
        <v>121.56</v>
      </c>
      <c r="F22" s="55"/>
      <c r="G22" s="55"/>
    </row>
    <row r="23" spans="1:7" ht="15.5" x14ac:dyDescent="0.35">
      <c r="A23" s="55"/>
      <c r="B23" s="50"/>
      <c r="C23" s="42"/>
      <c r="D23" s="51"/>
      <c r="E23" s="67"/>
      <c r="F23" s="55"/>
      <c r="G23" s="55"/>
    </row>
    <row r="24" spans="1:7" ht="16" thickBot="1" x14ac:dyDescent="0.4">
      <c r="A24" s="55"/>
      <c r="B24" s="50"/>
      <c r="C24" s="42"/>
      <c r="D24" s="51"/>
      <c r="E24" s="67"/>
      <c r="F24" s="55"/>
      <c r="G24" s="55"/>
    </row>
    <row r="25" spans="1:7" ht="15.5" x14ac:dyDescent="0.35">
      <c r="A25" s="55"/>
      <c r="B25" s="56" t="str">
        <f ca="1">"Employer's standard contribution at "&amp;TEXT(INDIRECT(PensionScheme&amp;"_Er_conts"),"0.#%")&amp;" would be:"</f>
        <v>Employer's standard contribution at 16.% would be:</v>
      </c>
      <c r="C25" s="57"/>
      <c r="D25" s="58" t="s">
        <v>34</v>
      </c>
      <c r="E25" s="94">
        <f ca="1">ROUND(PensionableSalary*INDIRECT(PensionScheme&amp;"_Er_conts"),2)</f>
        <v>4052.16</v>
      </c>
      <c r="F25" s="55"/>
      <c r="G25" s="55"/>
    </row>
    <row r="26" spans="1:7" ht="15.5" x14ac:dyDescent="0.35">
      <c r="A26" s="55"/>
      <c r="B26" s="59" t="s">
        <v>61</v>
      </c>
      <c r="C26" s="42"/>
      <c r="D26" s="51"/>
      <c r="E26" s="97"/>
      <c r="F26" s="55"/>
      <c r="G26" s="55"/>
    </row>
    <row r="27" spans="1:7" ht="15.5" x14ac:dyDescent="0.35">
      <c r="A27" s="55"/>
      <c r="B27" s="60"/>
      <c r="C27" s="42"/>
      <c r="D27" s="51"/>
      <c r="E27" s="61"/>
      <c r="F27" s="55"/>
      <c r="G27" s="55"/>
    </row>
    <row r="28" spans="1:7" ht="15.5" x14ac:dyDescent="0.35">
      <c r="A28" s="55"/>
      <c r="B28" s="60" t="s">
        <v>66</v>
      </c>
      <c r="C28" s="42"/>
      <c r="D28" s="51" t="s">
        <v>35</v>
      </c>
      <c r="E28" s="96">
        <f ca="1">ROUND(Ee_StandardConts+Er_StandardCont,2)</f>
        <v>5571.72</v>
      </c>
      <c r="F28" s="55"/>
      <c r="G28" s="55"/>
    </row>
    <row r="29" spans="1:7" ht="16" thickBot="1" x14ac:dyDescent="0.4">
      <c r="A29" s="55"/>
      <c r="B29" s="68" t="s">
        <v>67</v>
      </c>
      <c r="C29" s="64"/>
      <c r="D29" s="65"/>
      <c r="E29" s="98"/>
      <c r="F29" s="55"/>
      <c r="G29" s="55"/>
    </row>
    <row r="30" spans="1:7" ht="15.5" x14ac:dyDescent="0.35">
      <c r="A30" s="55"/>
      <c r="B30" s="55"/>
      <c r="C30" s="55"/>
      <c r="D30" s="55"/>
      <c r="E30" s="55"/>
      <c r="F30" s="55"/>
      <c r="G30" s="55"/>
    </row>
    <row r="31" spans="1:7" hidden="1" x14ac:dyDescent="0.3">
      <c r="B31"/>
    </row>
    <row r="32" spans="1:7" hidden="1" x14ac:dyDescent="0.3">
      <c r="B32"/>
    </row>
    <row r="33" spans="2:2" hidden="1" x14ac:dyDescent="0.3">
      <c r="B33"/>
    </row>
    <row r="34" spans="2:2" hidden="1" x14ac:dyDescent="0.3">
      <c r="B34"/>
    </row>
  </sheetData>
  <mergeCells count="7">
    <mergeCell ref="A2:F2"/>
    <mergeCell ref="E12:E13"/>
    <mergeCell ref="E15:E16"/>
    <mergeCell ref="E25:E26"/>
    <mergeCell ref="E28:E29"/>
    <mergeCell ref="A4:F4"/>
    <mergeCell ref="A5:F5"/>
  </mergeCells>
  <dataValidations count="1">
    <dataValidation type="list" allowBlank="1" showInputMessage="1" showErrorMessage="1" sqref="E8" xr:uid="{00000000-0002-0000-0100-000000000000}">
      <formula1>"USS, SAUL_CARE, SAUL_Start"</formula1>
    </dataValidation>
  </dataValidations>
  <pageMargins left="0.31496062992125984" right="0.31496062992125984" top="0.74803149606299213" bottom="0.74803149606299213" header="0.31496062992125984" footer="0.31496062992125984"/>
  <pageSetup paperSize="9" scale="60" fitToHeight="0" orientation="portrait" horizontalDpi="300" verticalDpi="300" r:id="rId1"/>
  <headerFooter>
    <oddHeader>&amp;F</oddHeader>
    <oddFooter>&amp;L&amp;BImperial College London Confidential&amp;B&amp;C&amp;D&amp;RPage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Z357"/>
  <sheetViews>
    <sheetView showGridLines="0" showRowColHeaders="0" zoomScale="80" zoomScaleNormal="80" workbookViewId="0">
      <pane ySplit="1" topLeftCell="A165" activePane="bottomLeft" state="frozen"/>
      <selection activeCell="G21" sqref="G21"/>
      <selection pane="bottomLeft" activeCell="F175" sqref="F175"/>
    </sheetView>
  </sheetViews>
  <sheetFormatPr defaultColWidth="0" defaultRowHeight="13"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1" width="9.1796875" style="1" hidden="1" customWidth="1"/>
    <col min="12" max="13" width="9.1796875" hidden="1" customWidth="1"/>
    <col min="14" max="16384" width="9.1796875" style="1" hidden="1"/>
  </cols>
  <sheetData>
    <row r="1" spans="1:51" ht="48.75" customHeight="1" x14ac:dyDescent="0.3"/>
    <row r="2" spans="1:51" ht="64.5" customHeight="1" x14ac:dyDescent="0.3">
      <c r="B2" s="85" t="s">
        <v>54</v>
      </c>
      <c r="C2" s="92"/>
      <c r="D2" s="92"/>
      <c r="E2" s="92"/>
      <c r="F2" s="92"/>
      <c r="G2" s="92"/>
      <c r="H2" s="92"/>
      <c r="I2" s="92"/>
      <c r="J2" s="45"/>
    </row>
    <row r="3" spans="1:51" x14ac:dyDescent="0.3">
      <c r="A3"/>
      <c r="B3"/>
      <c r="C3"/>
      <c r="D3"/>
      <c r="E3"/>
      <c r="F3"/>
      <c r="G3"/>
      <c r="H3"/>
      <c r="I3"/>
      <c r="J3"/>
    </row>
    <row r="4" spans="1:51" ht="36.75" customHeight="1" x14ac:dyDescent="0.4">
      <c r="B4" s="101" t="str">
        <f>"USS PensionSMART Ready Reckoner for "&amp;TaxYear&amp;" tax year, and pay scale applicable from "&amp;TEXT(PayScaleDate,"d mmmm yyyy")</f>
        <v>USS PensionSMART Ready Reckoner for 2025/26 tax year, and pay scale applicable from 1 August 2025</v>
      </c>
      <c r="C4" s="102"/>
      <c r="D4" s="102"/>
      <c r="E4" s="102"/>
      <c r="F4" s="102"/>
      <c r="G4" s="102"/>
      <c r="H4" s="102"/>
      <c r="I4" s="102"/>
      <c r="J4" s="69"/>
    </row>
    <row r="5" spans="1:51" ht="48.75" customHeight="1" x14ac:dyDescent="0.3">
      <c r="B5" s="103" t="s">
        <v>58</v>
      </c>
      <c r="C5" s="104"/>
      <c r="D5" s="104"/>
      <c r="E5" s="104"/>
      <c r="F5" s="104"/>
      <c r="G5" s="104"/>
      <c r="H5" s="104"/>
      <c r="I5" s="104"/>
      <c r="J5" s="43"/>
    </row>
    <row r="6" spans="1:51" ht="48.75" hidden="1" customHeight="1" x14ac:dyDescent="0.4">
      <c r="B6" s="113" t="s">
        <v>73</v>
      </c>
      <c r="C6" s="114"/>
      <c r="D6" s="114"/>
      <c r="E6" s="114"/>
      <c r="F6" s="114"/>
      <c r="G6" s="114"/>
      <c r="H6" s="114"/>
      <c r="I6" s="114"/>
      <c r="J6" s="43"/>
    </row>
    <row r="7" spans="1:51" ht="45.75" customHeight="1" x14ac:dyDescent="0.3">
      <c r="B7" s="105"/>
      <c r="C7" s="104"/>
      <c r="D7" s="104"/>
      <c r="E7" s="104"/>
      <c r="F7" s="104"/>
      <c r="G7" s="104"/>
      <c r="H7" s="104"/>
      <c r="I7" s="104"/>
      <c r="J7" s="43"/>
    </row>
    <row r="8" spans="1:51" ht="18" customHeight="1" x14ac:dyDescent="0.3">
      <c r="A8" s="8"/>
      <c r="B8" s="8"/>
      <c r="C8" s="8"/>
      <c r="D8" s="8"/>
      <c r="E8" s="8"/>
      <c r="F8" s="8"/>
      <c r="G8" s="8"/>
      <c r="H8" s="8"/>
      <c r="I8" s="8"/>
      <c r="J8" s="8"/>
    </row>
    <row r="9" spans="1:51" x14ac:dyDescent="0.3">
      <c r="A9" s="110"/>
      <c r="B9" s="110"/>
      <c r="C9" s="110"/>
      <c r="D9" s="110"/>
      <c r="E9" s="110"/>
      <c r="F9" s="110"/>
      <c r="G9" s="110"/>
      <c r="H9" s="110"/>
      <c r="I9" s="110"/>
      <c r="J9" s="110"/>
    </row>
    <row r="10" spans="1:51" ht="27" customHeight="1" x14ac:dyDescent="0.3">
      <c r="A10" s="111" t="s">
        <v>74</v>
      </c>
      <c r="B10" s="111"/>
      <c r="C10" s="111"/>
      <c r="D10" s="111"/>
      <c r="E10" s="111"/>
      <c r="F10" s="111"/>
      <c r="G10" s="111"/>
      <c r="H10" s="111"/>
      <c r="I10" s="111"/>
      <c r="J10" s="111"/>
    </row>
    <row r="11" spans="1:51" ht="15.5" x14ac:dyDescent="0.3">
      <c r="A11" s="108" t="s">
        <v>76</v>
      </c>
      <c r="B11" s="112"/>
      <c r="C11" s="112"/>
      <c r="D11" s="112"/>
      <c r="E11" s="112"/>
      <c r="F11" s="112"/>
      <c r="G11" s="112"/>
      <c r="H11" s="112"/>
      <c r="I11" s="112"/>
      <c r="J11" s="112"/>
    </row>
    <row r="12" spans="1:51" x14ac:dyDescent="0.3">
      <c r="A12" s="38"/>
      <c r="B12" s="37"/>
      <c r="C12" s="37"/>
      <c r="D12" s="37"/>
      <c r="E12" s="37"/>
      <c r="F12" s="37"/>
      <c r="G12" s="37"/>
      <c r="H12" s="37"/>
      <c r="I12" s="37"/>
      <c r="J12" s="37"/>
    </row>
    <row r="13" spans="1:51" ht="89.25" customHeight="1" x14ac:dyDescent="0.3">
      <c r="A13" s="24" t="s">
        <v>0</v>
      </c>
      <c r="B13" s="22" t="s">
        <v>2</v>
      </c>
      <c r="C13" s="23"/>
      <c r="D13" s="24" t="str">
        <f>"Employee standard Contribution on salary at "&amp;TEXT(USS_Ee_conts,"0.#%")&amp;" (corresponds to column A of the PensionSMART Ts &amp; Cs)"</f>
        <v>Employee standard Contribution on salary at 6.1% (corresponds to column A of the PensionSMART Ts &amp; Cs)</v>
      </c>
      <c r="E13" s="24" t="s">
        <v>3</v>
      </c>
      <c r="F13" s="25" t="s">
        <v>4</v>
      </c>
      <c r="G13" s="25" t="s">
        <v>5</v>
      </c>
      <c r="H13" s="24" t="str">
        <f>"Employer's standard contribution at "&amp;TEXT(USS_Er_conts,"0.#%")&amp;" would be (corresponds to column B of the PensionSMART Ts &amp; Cs)"</f>
        <v>Employer's standard contribution at 14.5% would be (corresponds to column B of the PensionSMART Ts &amp; Cs)</v>
      </c>
      <c r="I13" s="24" t="s">
        <v>39</v>
      </c>
      <c r="J13" s="24" t="s">
        <v>1</v>
      </c>
    </row>
    <row r="14" spans="1:51" x14ac:dyDescent="0.3">
      <c r="A14" s="31">
        <v>52</v>
      </c>
      <c r="B14" s="32">
        <v>85951.73962800001</v>
      </c>
      <c r="C14" s="10"/>
      <c r="D14" s="11">
        <f t="shared" ref="D14:D45" si="0">ROUND(PensionableSalary*USS_Ee_conts,2)</f>
        <v>5243.06</v>
      </c>
      <c r="E14" s="11">
        <f t="shared" ref="E14:E45" si="1">ROUND(+PensionableSalary-Ee_StandardConts,2)</f>
        <v>80708.679999999993</v>
      </c>
      <c r="F14" s="12">
        <f t="shared" ref="F14:F45" si="2">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4007.23</v>
      </c>
      <c r="G14" s="12">
        <f t="shared" ref="G14:G45" si="3">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3902.37</v>
      </c>
      <c r="H14" s="11">
        <f t="shared" ref="H14:H45" si="4">ROUND(PensionableSalary*USS_Er_conts,2)</f>
        <v>12463</v>
      </c>
      <c r="I14" s="11">
        <f t="shared" ref="I14:I45" si="5">ROUND(Ee_StandardConts+Er_StandardCont,2)</f>
        <v>17706.060000000001</v>
      </c>
      <c r="J14" s="11">
        <f t="shared" ref="J14:J45" si="6">ROUND(+Ee_NICs_nonPenSMART-Ee_NICs_PenSmart,2)</f>
        <v>104.86</v>
      </c>
      <c r="AX14" s="2"/>
      <c r="AY14" s="3"/>
    </row>
    <row r="15" spans="1:51" x14ac:dyDescent="0.3">
      <c r="A15" s="33">
        <v>51</v>
      </c>
      <c r="B15" s="34">
        <v>83569.948236000011</v>
      </c>
      <c r="C15" s="14"/>
      <c r="D15" s="15">
        <f t="shared" si="0"/>
        <v>5097.7700000000004</v>
      </c>
      <c r="E15" s="15">
        <f t="shared" si="1"/>
        <v>78472.179999999993</v>
      </c>
      <c r="F15" s="16">
        <f t="shared" si="2"/>
        <v>3959.6</v>
      </c>
      <c r="G15" s="16">
        <f t="shared" si="3"/>
        <v>3857.64</v>
      </c>
      <c r="H15" s="15">
        <f t="shared" si="4"/>
        <v>12117.64</v>
      </c>
      <c r="I15" s="15">
        <f t="shared" si="5"/>
        <v>17215.41</v>
      </c>
      <c r="J15" s="15">
        <f t="shared" si="6"/>
        <v>101.96</v>
      </c>
      <c r="AX15" s="2"/>
      <c r="AY15" s="3"/>
    </row>
    <row r="16" spans="1:51" x14ac:dyDescent="0.3">
      <c r="A16" s="33">
        <v>50</v>
      </c>
      <c r="B16" s="34">
        <v>81345.961044000011</v>
      </c>
      <c r="C16" s="14"/>
      <c r="D16" s="15">
        <f t="shared" si="0"/>
        <v>4962.1000000000004</v>
      </c>
      <c r="E16" s="15">
        <f t="shared" si="1"/>
        <v>76383.86</v>
      </c>
      <c r="F16" s="16">
        <f t="shared" si="2"/>
        <v>3915.12</v>
      </c>
      <c r="G16" s="16">
        <f t="shared" si="3"/>
        <v>3815.88</v>
      </c>
      <c r="H16" s="15">
        <f t="shared" si="4"/>
        <v>11795.16</v>
      </c>
      <c r="I16" s="15">
        <f t="shared" si="5"/>
        <v>16757.259999999998</v>
      </c>
      <c r="J16" s="15">
        <f t="shared" si="6"/>
        <v>99.24</v>
      </c>
      <c r="AX16" s="2"/>
      <c r="AY16" s="3"/>
    </row>
    <row r="17" spans="1:51" x14ac:dyDescent="0.3">
      <c r="A17" s="33">
        <v>49</v>
      </c>
      <c r="B17" s="34">
        <v>79256.633436000004</v>
      </c>
      <c r="C17" s="14"/>
      <c r="D17" s="15">
        <f t="shared" si="0"/>
        <v>4834.6499999999996</v>
      </c>
      <c r="E17" s="15">
        <f t="shared" si="1"/>
        <v>74421.98</v>
      </c>
      <c r="F17" s="16">
        <f t="shared" si="2"/>
        <v>3873.33</v>
      </c>
      <c r="G17" s="16">
        <f t="shared" si="3"/>
        <v>3776.64</v>
      </c>
      <c r="H17" s="15">
        <f t="shared" si="4"/>
        <v>11492.21</v>
      </c>
      <c r="I17" s="15">
        <f t="shared" si="5"/>
        <v>16326.86</v>
      </c>
      <c r="J17" s="15">
        <f t="shared" si="6"/>
        <v>96.69</v>
      </c>
      <c r="AX17" s="2"/>
      <c r="AY17" s="3"/>
    </row>
    <row r="18" spans="1:51" x14ac:dyDescent="0.3">
      <c r="A18" s="33">
        <v>48</v>
      </c>
      <c r="B18" s="34">
        <v>77146.265268000017</v>
      </c>
      <c r="C18" s="14"/>
      <c r="D18" s="15">
        <f t="shared" si="0"/>
        <v>4705.92</v>
      </c>
      <c r="E18" s="15">
        <f t="shared" si="1"/>
        <v>72440.350000000006</v>
      </c>
      <c r="F18" s="16">
        <f t="shared" si="2"/>
        <v>3831.13</v>
      </c>
      <c r="G18" s="16">
        <f t="shared" si="3"/>
        <v>3737.01</v>
      </c>
      <c r="H18" s="15">
        <f t="shared" si="4"/>
        <v>11186.21</v>
      </c>
      <c r="I18" s="15">
        <f t="shared" si="5"/>
        <v>15892.13</v>
      </c>
      <c r="J18" s="15">
        <f t="shared" si="6"/>
        <v>94.12</v>
      </c>
      <c r="AX18" s="2"/>
      <c r="AY18" s="3"/>
    </row>
    <row r="19" spans="1:51" x14ac:dyDescent="0.3">
      <c r="A19" s="33">
        <v>47</v>
      </c>
      <c r="B19" s="34">
        <v>75116.903256000005</v>
      </c>
      <c r="C19" s="14"/>
      <c r="D19" s="15">
        <f t="shared" si="0"/>
        <v>4582.13</v>
      </c>
      <c r="E19" s="15">
        <f t="shared" si="1"/>
        <v>70534.77</v>
      </c>
      <c r="F19" s="16">
        <f t="shared" si="2"/>
        <v>3790.54</v>
      </c>
      <c r="G19" s="16">
        <f t="shared" si="3"/>
        <v>3698.9</v>
      </c>
      <c r="H19" s="15">
        <f t="shared" si="4"/>
        <v>10891.95</v>
      </c>
      <c r="I19" s="15">
        <f t="shared" si="5"/>
        <v>15474.08</v>
      </c>
      <c r="J19" s="15">
        <f t="shared" si="6"/>
        <v>91.64</v>
      </c>
      <c r="AX19" s="2"/>
      <c r="AY19" s="3"/>
    </row>
    <row r="20" spans="1:51" x14ac:dyDescent="0.3">
      <c r="A20" s="33">
        <v>46</v>
      </c>
      <c r="B20" s="34">
        <v>73126.466280000008</v>
      </c>
      <c r="C20" s="14"/>
      <c r="D20" s="15">
        <f t="shared" si="0"/>
        <v>4460.71</v>
      </c>
      <c r="E20" s="15">
        <f t="shared" si="1"/>
        <v>68665.759999999995</v>
      </c>
      <c r="F20" s="16">
        <f t="shared" si="2"/>
        <v>3750.73</v>
      </c>
      <c r="G20" s="16">
        <f t="shared" si="3"/>
        <v>3661.52</v>
      </c>
      <c r="H20" s="15">
        <f t="shared" si="4"/>
        <v>10603.34</v>
      </c>
      <c r="I20" s="15">
        <f t="shared" si="5"/>
        <v>15064.05</v>
      </c>
      <c r="J20" s="15">
        <f t="shared" si="6"/>
        <v>89.21</v>
      </c>
      <c r="AX20" s="2"/>
      <c r="AY20" s="3"/>
    </row>
    <row r="21" spans="1:51" x14ac:dyDescent="0.3">
      <c r="A21" s="33">
        <v>45</v>
      </c>
      <c r="B21" s="34">
        <v>71194.942872</v>
      </c>
      <c r="C21" s="14"/>
      <c r="D21" s="15">
        <f t="shared" si="0"/>
        <v>4342.8900000000003</v>
      </c>
      <c r="E21" s="15">
        <f t="shared" si="1"/>
        <v>66852.05</v>
      </c>
      <c r="F21" s="16">
        <f t="shared" si="2"/>
        <v>3712.1</v>
      </c>
      <c r="G21" s="16">
        <f t="shared" si="3"/>
        <v>3625.24</v>
      </c>
      <c r="H21" s="15">
        <f t="shared" si="4"/>
        <v>10323.27</v>
      </c>
      <c r="I21" s="15">
        <f t="shared" si="5"/>
        <v>14666.16</v>
      </c>
      <c r="J21" s="15">
        <f t="shared" si="6"/>
        <v>86.86</v>
      </c>
      <c r="AX21" s="2"/>
      <c r="AY21" s="3"/>
    </row>
    <row r="22" spans="1:51" x14ac:dyDescent="0.3">
      <c r="A22" s="33">
        <v>44</v>
      </c>
      <c r="B22" s="34">
        <v>69365.466180000018</v>
      </c>
      <c r="C22" s="14"/>
      <c r="D22" s="15">
        <f t="shared" si="0"/>
        <v>4231.29</v>
      </c>
      <c r="E22" s="15">
        <f t="shared" si="1"/>
        <v>65134.18</v>
      </c>
      <c r="F22" s="16">
        <f t="shared" si="2"/>
        <v>3675.51</v>
      </c>
      <c r="G22" s="16">
        <f t="shared" si="3"/>
        <v>3590.88</v>
      </c>
      <c r="H22" s="15">
        <f t="shared" si="4"/>
        <v>10057.99</v>
      </c>
      <c r="I22" s="15">
        <f t="shared" si="5"/>
        <v>14289.28</v>
      </c>
      <c r="J22" s="15">
        <f t="shared" si="6"/>
        <v>84.63</v>
      </c>
      <c r="AX22" s="2"/>
      <c r="AY22" s="3"/>
    </row>
    <row r="23" spans="1:51" x14ac:dyDescent="0.3">
      <c r="A23" s="33">
        <v>43</v>
      </c>
      <c r="B23" s="34">
        <v>67557.030048000001</v>
      </c>
      <c r="C23" s="14"/>
      <c r="D23" s="15">
        <f t="shared" si="0"/>
        <v>4120.9799999999996</v>
      </c>
      <c r="E23" s="15">
        <f t="shared" si="1"/>
        <v>63436.05</v>
      </c>
      <c r="F23" s="16">
        <f t="shared" si="2"/>
        <v>3639.34</v>
      </c>
      <c r="G23" s="16">
        <f t="shared" si="3"/>
        <v>3556.92</v>
      </c>
      <c r="H23" s="15">
        <f t="shared" si="4"/>
        <v>9795.77</v>
      </c>
      <c r="I23" s="15">
        <f t="shared" si="5"/>
        <v>13916.75</v>
      </c>
      <c r="J23" s="15">
        <f t="shared" si="6"/>
        <v>82.42</v>
      </c>
      <c r="AX23" s="2"/>
      <c r="AY23" s="3"/>
    </row>
    <row r="24" spans="1:51" x14ac:dyDescent="0.3">
      <c r="A24" s="33">
        <v>42</v>
      </c>
      <c r="B24" s="34">
        <v>65772.790560000009</v>
      </c>
      <c r="C24" s="14"/>
      <c r="D24" s="15">
        <f t="shared" si="0"/>
        <v>4012.14</v>
      </c>
      <c r="E24" s="15">
        <f t="shared" si="1"/>
        <v>61760.65</v>
      </c>
      <c r="F24" s="16">
        <f t="shared" si="2"/>
        <v>3603.66</v>
      </c>
      <c r="G24" s="16">
        <f t="shared" si="3"/>
        <v>3523.41</v>
      </c>
      <c r="H24" s="15">
        <f t="shared" si="4"/>
        <v>9537.0499999999993</v>
      </c>
      <c r="I24" s="15">
        <f t="shared" si="5"/>
        <v>13549.19</v>
      </c>
      <c r="J24" s="15">
        <f t="shared" si="6"/>
        <v>80.25</v>
      </c>
      <c r="AX24" s="2"/>
      <c r="AY24" s="3"/>
    </row>
    <row r="25" spans="1:51" x14ac:dyDescent="0.3">
      <c r="A25" s="33">
        <v>41</v>
      </c>
      <c r="B25" s="34">
        <v>64112.690376000006</v>
      </c>
      <c r="C25" s="14"/>
      <c r="D25" s="15">
        <f t="shared" si="0"/>
        <v>3910.87</v>
      </c>
      <c r="E25" s="15">
        <f t="shared" si="1"/>
        <v>60201.82</v>
      </c>
      <c r="F25" s="16">
        <f t="shared" si="2"/>
        <v>3570.45</v>
      </c>
      <c r="G25" s="16">
        <f t="shared" si="3"/>
        <v>3492.24</v>
      </c>
      <c r="H25" s="15">
        <f t="shared" si="4"/>
        <v>9296.34</v>
      </c>
      <c r="I25" s="15">
        <f t="shared" si="5"/>
        <v>13207.21</v>
      </c>
      <c r="J25" s="15">
        <f t="shared" si="6"/>
        <v>78.209999999999994</v>
      </c>
      <c r="AX25" s="2"/>
      <c r="AY25" s="3"/>
    </row>
    <row r="26" spans="1:51" x14ac:dyDescent="0.3">
      <c r="A26" s="33">
        <v>40</v>
      </c>
      <c r="B26" s="34">
        <v>62451.538164000012</v>
      </c>
      <c r="C26" s="14"/>
      <c r="D26" s="15">
        <f t="shared" si="0"/>
        <v>3809.54</v>
      </c>
      <c r="E26" s="15">
        <f t="shared" si="1"/>
        <v>58642</v>
      </c>
      <c r="F26" s="16">
        <f t="shared" si="2"/>
        <v>3537.23</v>
      </c>
      <c r="G26" s="16">
        <f t="shared" si="3"/>
        <v>3461.04</v>
      </c>
      <c r="H26" s="15">
        <f t="shared" si="4"/>
        <v>9055.4699999999993</v>
      </c>
      <c r="I26" s="15">
        <f t="shared" si="5"/>
        <v>12865.01</v>
      </c>
      <c r="J26" s="15">
        <f t="shared" si="6"/>
        <v>76.19</v>
      </c>
      <c r="AX26" s="2"/>
      <c r="AY26" s="3"/>
    </row>
    <row r="27" spans="1:51" x14ac:dyDescent="0.3">
      <c r="A27" s="33">
        <v>39</v>
      </c>
      <c r="B27" s="34">
        <v>60851.403576000004</v>
      </c>
      <c r="C27" s="14"/>
      <c r="D27" s="15">
        <f t="shared" si="0"/>
        <v>3711.94</v>
      </c>
      <c r="E27" s="15">
        <f t="shared" si="1"/>
        <v>57139.46</v>
      </c>
      <c r="F27" s="16">
        <f t="shared" si="2"/>
        <v>3505.23</v>
      </c>
      <c r="G27" s="16">
        <f t="shared" si="3"/>
        <v>3430.99</v>
      </c>
      <c r="H27" s="15">
        <f t="shared" si="4"/>
        <v>8823.4500000000007</v>
      </c>
      <c r="I27" s="15">
        <f t="shared" si="5"/>
        <v>12535.39</v>
      </c>
      <c r="J27" s="15">
        <f t="shared" si="6"/>
        <v>74.239999999999995</v>
      </c>
      <c r="AX27" s="2"/>
      <c r="AY27" s="3"/>
    </row>
    <row r="28" spans="1:51" x14ac:dyDescent="0.3">
      <c r="A28" s="33">
        <v>38</v>
      </c>
      <c r="B28" s="34">
        <v>59276.517660000012</v>
      </c>
      <c r="C28" s="14"/>
      <c r="D28" s="15">
        <f t="shared" si="0"/>
        <v>3615.87</v>
      </c>
      <c r="E28" s="15">
        <f t="shared" si="1"/>
        <v>55660.65</v>
      </c>
      <c r="F28" s="16">
        <f t="shared" si="2"/>
        <v>3473.73</v>
      </c>
      <c r="G28" s="16">
        <f t="shared" si="3"/>
        <v>3401.41</v>
      </c>
      <c r="H28" s="15">
        <f t="shared" si="4"/>
        <v>8595.1</v>
      </c>
      <c r="I28" s="15">
        <f t="shared" si="5"/>
        <v>12210.97</v>
      </c>
      <c r="J28" s="15">
        <f t="shared" si="6"/>
        <v>72.319999999999993</v>
      </c>
      <c r="AX28" s="2"/>
      <c r="AY28" s="3"/>
    </row>
    <row r="29" spans="1:51" x14ac:dyDescent="0.3">
      <c r="A29" s="33">
        <v>37</v>
      </c>
      <c r="B29" s="34">
        <v>57784.741956000005</v>
      </c>
      <c r="C29" s="14"/>
      <c r="D29" s="15">
        <f t="shared" si="0"/>
        <v>3524.87</v>
      </c>
      <c r="E29" s="15">
        <f t="shared" si="1"/>
        <v>54259.87</v>
      </c>
      <c r="F29" s="16">
        <f t="shared" si="2"/>
        <v>3443.89</v>
      </c>
      <c r="G29" s="16">
        <f t="shared" si="3"/>
        <v>3373.4</v>
      </c>
      <c r="H29" s="15">
        <f t="shared" si="4"/>
        <v>8378.7900000000009</v>
      </c>
      <c r="I29" s="15">
        <f t="shared" si="5"/>
        <v>11903.66</v>
      </c>
      <c r="J29" s="15">
        <f t="shared" si="6"/>
        <v>70.489999999999995</v>
      </c>
      <c r="AX29" s="2"/>
      <c r="AY29" s="3"/>
    </row>
    <row r="30" spans="1:51" x14ac:dyDescent="0.3">
      <c r="A30" s="33">
        <v>36</v>
      </c>
      <c r="B30" s="34">
        <v>56344.515624000007</v>
      </c>
      <c r="C30" s="14"/>
      <c r="D30" s="15">
        <f t="shared" si="0"/>
        <v>3437.02</v>
      </c>
      <c r="E30" s="15">
        <f t="shared" si="1"/>
        <v>52907.5</v>
      </c>
      <c r="F30" s="16">
        <f t="shared" si="2"/>
        <v>3415.09</v>
      </c>
      <c r="G30" s="16">
        <f t="shared" si="3"/>
        <v>3346.35</v>
      </c>
      <c r="H30" s="15">
        <f t="shared" si="4"/>
        <v>8169.95</v>
      </c>
      <c r="I30" s="15">
        <f t="shared" si="5"/>
        <v>11606.97</v>
      </c>
      <c r="J30" s="15">
        <f t="shared" si="6"/>
        <v>68.739999999999995</v>
      </c>
      <c r="AX30" s="2"/>
      <c r="AY30" s="3"/>
    </row>
    <row r="31" spans="1:51" x14ac:dyDescent="0.3">
      <c r="A31" s="33">
        <v>35</v>
      </c>
      <c r="B31" s="34">
        <v>54916.913628000002</v>
      </c>
      <c r="C31" s="14"/>
      <c r="D31" s="15">
        <f t="shared" si="0"/>
        <v>3349.93</v>
      </c>
      <c r="E31" s="15">
        <f t="shared" si="1"/>
        <v>51566.98</v>
      </c>
      <c r="F31" s="16">
        <f t="shared" si="2"/>
        <v>3386.54</v>
      </c>
      <c r="G31" s="16">
        <f t="shared" si="3"/>
        <v>3319.54</v>
      </c>
      <c r="H31" s="15">
        <f t="shared" si="4"/>
        <v>7962.95</v>
      </c>
      <c r="I31" s="15">
        <f t="shared" si="5"/>
        <v>11312.88</v>
      </c>
      <c r="J31" s="15">
        <f t="shared" si="6"/>
        <v>67</v>
      </c>
      <c r="AX31" s="2"/>
      <c r="AY31" s="3"/>
    </row>
    <row r="32" spans="1:51" x14ac:dyDescent="0.3">
      <c r="A32" s="33">
        <v>34</v>
      </c>
      <c r="B32" s="34">
        <v>53558.745480000012</v>
      </c>
      <c r="C32" s="14"/>
      <c r="D32" s="15">
        <f t="shared" si="0"/>
        <v>3267.08</v>
      </c>
      <c r="E32" s="15">
        <f t="shared" si="1"/>
        <v>50291.67</v>
      </c>
      <c r="F32" s="16">
        <f t="shared" si="2"/>
        <v>3359.37</v>
      </c>
      <c r="G32" s="16">
        <f t="shared" si="3"/>
        <v>3294.03</v>
      </c>
      <c r="H32" s="15">
        <f t="shared" si="4"/>
        <v>7766.02</v>
      </c>
      <c r="I32" s="15">
        <f t="shared" si="5"/>
        <v>11033.1</v>
      </c>
      <c r="J32" s="15">
        <f t="shared" si="6"/>
        <v>65.34</v>
      </c>
      <c r="AX32" s="2"/>
      <c r="AY32" s="3"/>
    </row>
    <row r="33" spans="1:51" x14ac:dyDescent="0.3">
      <c r="A33" s="33">
        <v>33</v>
      </c>
      <c r="B33" s="34">
        <v>52244.762508000007</v>
      </c>
      <c r="C33" s="14"/>
      <c r="D33" s="15">
        <f t="shared" si="0"/>
        <v>3186.93</v>
      </c>
      <c r="E33" s="15">
        <f t="shared" si="1"/>
        <v>49057.83</v>
      </c>
      <c r="F33" s="16">
        <f t="shared" si="2"/>
        <v>3333.1</v>
      </c>
      <c r="G33" s="16">
        <f t="shared" si="3"/>
        <v>3196.63</v>
      </c>
      <c r="H33" s="15">
        <f t="shared" si="4"/>
        <v>7575.49</v>
      </c>
      <c r="I33" s="15">
        <f t="shared" si="5"/>
        <v>10762.42</v>
      </c>
      <c r="J33" s="15">
        <f t="shared" si="6"/>
        <v>136.47</v>
      </c>
      <c r="AX33" s="2"/>
      <c r="AY33" s="3"/>
    </row>
    <row r="34" spans="1:51" x14ac:dyDescent="0.3">
      <c r="A34" s="33">
        <v>32</v>
      </c>
      <c r="B34" s="34">
        <v>51040.190448000008</v>
      </c>
      <c r="C34" s="14"/>
      <c r="D34" s="15">
        <f t="shared" si="0"/>
        <v>3113.45</v>
      </c>
      <c r="E34" s="15">
        <f t="shared" si="1"/>
        <v>47926.74</v>
      </c>
      <c r="F34" s="16">
        <f t="shared" si="2"/>
        <v>3309</v>
      </c>
      <c r="G34" s="16">
        <f t="shared" si="3"/>
        <v>3106.14</v>
      </c>
      <c r="H34" s="15">
        <f t="shared" si="4"/>
        <v>7400.83</v>
      </c>
      <c r="I34" s="15">
        <f t="shared" si="5"/>
        <v>10514.28</v>
      </c>
      <c r="J34" s="15">
        <f t="shared" si="6"/>
        <v>202.86</v>
      </c>
      <c r="AX34" s="2"/>
      <c r="AY34" s="3"/>
    </row>
    <row r="35" spans="1:51" x14ac:dyDescent="0.3">
      <c r="A35" s="33">
        <v>31</v>
      </c>
      <c r="B35" s="34">
        <v>49841.930556000007</v>
      </c>
      <c r="C35" s="14"/>
      <c r="D35" s="15">
        <f t="shared" si="0"/>
        <v>3040.36</v>
      </c>
      <c r="E35" s="15">
        <f t="shared" si="1"/>
        <v>46801.57</v>
      </c>
      <c r="F35" s="16">
        <f t="shared" si="2"/>
        <v>3259.35</v>
      </c>
      <c r="G35" s="16">
        <f t="shared" si="3"/>
        <v>3016.13</v>
      </c>
      <c r="H35" s="15">
        <f t="shared" si="4"/>
        <v>7227.08</v>
      </c>
      <c r="I35" s="15">
        <f t="shared" si="5"/>
        <v>10267.44</v>
      </c>
      <c r="J35" s="15">
        <f t="shared" si="6"/>
        <v>243.22</v>
      </c>
      <c r="AX35" s="2"/>
      <c r="AY35" s="3"/>
    </row>
    <row r="36" spans="1:51" x14ac:dyDescent="0.3">
      <c r="A36" s="33">
        <v>30</v>
      </c>
      <c r="B36" s="34">
        <v>48755.185632000008</v>
      </c>
      <c r="C36" s="14"/>
      <c r="D36" s="15">
        <f t="shared" si="0"/>
        <v>2974.07</v>
      </c>
      <c r="E36" s="15">
        <f t="shared" si="1"/>
        <v>45781.120000000003</v>
      </c>
      <c r="F36" s="16">
        <f t="shared" si="2"/>
        <v>3172.41</v>
      </c>
      <c r="G36" s="16">
        <f t="shared" si="3"/>
        <v>2934.49</v>
      </c>
      <c r="H36" s="15">
        <f t="shared" si="4"/>
        <v>7069.5</v>
      </c>
      <c r="I36" s="15">
        <f t="shared" si="5"/>
        <v>10043.57</v>
      </c>
      <c r="J36" s="15">
        <f t="shared" si="6"/>
        <v>237.92</v>
      </c>
      <c r="AX36" s="2"/>
      <c r="AY36" s="3"/>
    </row>
    <row r="37" spans="1:51" x14ac:dyDescent="0.3">
      <c r="A37" s="33">
        <v>29</v>
      </c>
      <c r="B37" s="34">
        <v>47678.960988000006</v>
      </c>
      <c r="C37" s="14"/>
      <c r="D37" s="15">
        <f t="shared" si="0"/>
        <v>2908.42</v>
      </c>
      <c r="E37" s="15">
        <f t="shared" si="1"/>
        <v>44770.54</v>
      </c>
      <c r="F37" s="16">
        <f t="shared" si="2"/>
        <v>3086.32</v>
      </c>
      <c r="G37" s="16">
        <f t="shared" si="3"/>
        <v>2853.64</v>
      </c>
      <c r="H37" s="15">
        <f t="shared" si="4"/>
        <v>6913.45</v>
      </c>
      <c r="I37" s="15">
        <f t="shared" si="5"/>
        <v>9821.8700000000008</v>
      </c>
      <c r="J37" s="15">
        <f t="shared" si="6"/>
        <v>232.68</v>
      </c>
      <c r="AX37" s="2"/>
      <c r="AY37" s="3"/>
    </row>
    <row r="38" spans="1:51" x14ac:dyDescent="0.3">
      <c r="A38" s="33">
        <v>28</v>
      </c>
      <c r="B38" s="34">
        <v>46614.308652000007</v>
      </c>
      <c r="C38" s="14"/>
      <c r="D38" s="15">
        <f t="shared" si="0"/>
        <v>2843.47</v>
      </c>
      <c r="E38" s="15">
        <f t="shared" si="1"/>
        <v>43770.84</v>
      </c>
      <c r="F38" s="16">
        <f t="shared" si="2"/>
        <v>3001.14</v>
      </c>
      <c r="G38" s="16">
        <f t="shared" si="3"/>
        <v>2773.67</v>
      </c>
      <c r="H38" s="15">
        <f t="shared" si="4"/>
        <v>6759.07</v>
      </c>
      <c r="I38" s="15">
        <f t="shared" si="5"/>
        <v>9602.5400000000009</v>
      </c>
      <c r="J38" s="15">
        <f t="shared" si="6"/>
        <v>227.47</v>
      </c>
      <c r="AX38" s="2"/>
      <c r="AY38" s="3"/>
    </row>
    <row r="39" spans="1:51" x14ac:dyDescent="0.3">
      <c r="A39" s="33">
        <v>27</v>
      </c>
      <c r="B39" s="34">
        <v>45615.934079999999</v>
      </c>
      <c r="C39" s="14"/>
      <c r="D39" s="15">
        <f t="shared" si="0"/>
        <v>2782.57</v>
      </c>
      <c r="E39" s="15">
        <f t="shared" si="1"/>
        <v>42833.36</v>
      </c>
      <c r="F39" s="16">
        <f t="shared" si="2"/>
        <v>2921.27</v>
      </c>
      <c r="G39" s="16">
        <f t="shared" si="3"/>
        <v>2698.67</v>
      </c>
      <c r="H39" s="15">
        <f t="shared" si="4"/>
        <v>6614.31</v>
      </c>
      <c r="I39" s="15">
        <f t="shared" si="5"/>
        <v>9396.8799999999992</v>
      </c>
      <c r="J39" s="15">
        <f t="shared" si="6"/>
        <v>222.6</v>
      </c>
      <c r="AX39" s="2"/>
      <c r="AY39" s="3"/>
    </row>
    <row r="40" spans="1:51" x14ac:dyDescent="0.3">
      <c r="A40" s="33">
        <v>26</v>
      </c>
      <c r="B40" s="34">
        <v>44584.946640000002</v>
      </c>
      <c r="C40" s="14"/>
      <c r="D40" s="15">
        <f t="shared" si="0"/>
        <v>2719.68</v>
      </c>
      <c r="E40" s="15">
        <f t="shared" si="1"/>
        <v>41865.269999999997</v>
      </c>
      <c r="F40" s="16">
        <f t="shared" si="2"/>
        <v>2838.8</v>
      </c>
      <c r="G40" s="16">
        <f t="shared" si="3"/>
        <v>2621.2199999999998</v>
      </c>
      <c r="H40" s="15">
        <f t="shared" si="4"/>
        <v>6464.82</v>
      </c>
      <c r="I40" s="15">
        <f t="shared" si="5"/>
        <v>9184.5</v>
      </c>
      <c r="J40" s="15">
        <f t="shared" si="6"/>
        <v>217.58</v>
      </c>
      <c r="AX40" s="2"/>
      <c r="AY40" s="3"/>
    </row>
    <row r="41" spans="1:51" x14ac:dyDescent="0.3">
      <c r="A41" s="33">
        <v>25</v>
      </c>
      <c r="B41" s="34">
        <v>43647.589692000009</v>
      </c>
      <c r="C41" s="14"/>
      <c r="D41" s="15">
        <f t="shared" si="0"/>
        <v>2662.5</v>
      </c>
      <c r="E41" s="15">
        <f t="shared" si="1"/>
        <v>40985.089999999997</v>
      </c>
      <c r="F41" s="16">
        <f t="shared" si="2"/>
        <v>2763.81</v>
      </c>
      <c r="G41" s="16">
        <f t="shared" si="3"/>
        <v>2550.81</v>
      </c>
      <c r="H41" s="15">
        <f t="shared" si="4"/>
        <v>6328.9</v>
      </c>
      <c r="I41" s="15">
        <f t="shared" si="5"/>
        <v>8991.4</v>
      </c>
      <c r="J41" s="15">
        <f t="shared" si="6"/>
        <v>213</v>
      </c>
      <c r="AX41" s="2"/>
      <c r="AY41" s="3"/>
    </row>
    <row r="42" spans="1:51" x14ac:dyDescent="0.3">
      <c r="A42" s="33">
        <v>24</v>
      </c>
      <c r="B42" s="34">
        <v>42755.469948000005</v>
      </c>
      <c r="C42" s="14"/>
      <c r="D42" s="15">
        <f t="shared" si="0"/>
        <v>2608.08</v>
      </c>
      <c r="E42" s="15">
        <f t="shared" si="1"/>
        <v>40147.39</v>
      </c>
      <c r="F42" s="16">
        <f t="shared" si="2"/>
        <v>2692.44</v>
      </c>
      <c r="G42" s="16">
        <f t="shared" si="3"/>
        <v>2483.79</v>
      </c>
      <c r="H42" s="15">
        <f t="shared" si="4"/>
        <v>6199.54</v>
      </c>
      <c r="I42" s="15">
        <f t="shared" si="5"/>
        <v>8807.6200000000008</v>
      </c>
      <c r="J42" s="15">
        <f t="shared" si="6"/>
        <v>208.65</v>
      </c>
      <c r="AX42" s="2"/>
      <c r="AY42" s="3"/>
    </row>
    <row r="43" spans="1:51" x14ac:dyDescent="0.3">
      <c r="A43" s="33">
        <v>23</v>
      </c>
      <c r="B43" s="34">
        <v>41852.829924000005</v>
      </c>
      <c r="C43" s="14"/>
      <c r="D43" s="15">
        <f t="shared" si="0"/>
        <v>2553.02</v>
      </c>
      <c r="E43" s="15">
        <f t="shared" si="1"/>
        <v>39299.81</v>
      </c>
      <c r="F43" s="16">
        <f t="shared" si="2"/>
        <v>2620.23</v>
      </c>
      <c r="G43" s="16">
        <f t="shared" si="3"/>
        <v>2415.98</v>
      </c>
      <c r="H43" s="15">
        <f t="shared" si="4"/>
        <v>6068.66</v>
      </c>
      <c r="I43" s="15">
        <f t="shared" si="5"/>
        <v>8621.68</v>
      </c>
      <c r="J43" s="15">
        <f t="shared" si="6"/>
        <v>204.25</v>
      </c>
      <c r="AX43" s="2"/>
      <c r="AY43" s="3"/>
    </row>
    <row r="44" spans="1:51" x14ac:dyDescent="0.3">
      <c r="A44" s="33">
        <v>22</v>
      </c>
      <c r="B44" s="34">
        <v>41004.895356000001</v>
      </c>
      <c r="C44" s="14"/>
      <c r="D44" s="15">
        <f t="shared" si="0"/>
        <v>2501.3000000000002</v>
      </c>
      <c r="E44" s="15">
        <f t="shared" si="1"/>
        <v>38503.599999999999</v>
      </c>
      <c r="F44" s="16">
        <f t="shared" si="2"/>
        <v>2552.39</v>
      </c>
      <c r="G44" s="16">
        <f t="shared" si="3"/>
        <v>2352.29</v>
      </c>
      <c r="H44" s="15">
        <f t="shared" si="4"/>
        <v>5945.71</v>
      </c>
      <c r="I44" s="15">
        <f t="shared" si="5"/>
        <v>8447.01</v>
      </c>
      <c r="J44" s="15">
        <f t="shared" si="6"/>
        <v>200.1</v>
      </c>
      <c r="AX44" s="2"/>
      <c r="AY44" s="3"/>
    </row>
    <row r="45" spans="1:51" x14ac:dyDescent="0.3">
      <c r="A45" s="33">
        <v>21</v>
      </c>
      <c r="B45" s="34">
        <v>40166.42904000001</v>
      </c>
      <c r="C45" s="14"/>
      <c r="D45" s="15">
        <f t="shared" si="0"/>
        <v>2450.15</v>
      </c>
      <c r="E45" s="15">
        <f t="shared" si="1"/>
        <v>37716.28</v>
      </c>
      <c r="F45" s="16">
        <f t="shared" si="2"/>
        <v>2485.31</v>
      </c>
      <c r="G45" s="16">
        <f t="shared" si="3"/>
        <v>2289.3000000000002</v>
      </c>
      <c r="H45" s="15">
        <f t="shared" si="4"/>
        <v>5824.13</v>
      </c>
      <c r="I45" s="15">
        <f t="shared" si="5"/>
        <v>8274.2800000000007</v>
      </c>
      <c r="J45" s="15">
        <f t="shared" si="6"/>
        <v>196.01</v>
      </c>
      <c r="AX45" s="2"/>
      <c r="AY45" s="3"/>
    </row>
    <row r="46" spans="1:51" x14ac:dyDescent="0.3">
      <c r="A46" s="33">
        <v>20</v>
      </c>
      <c r="B46" s="34">
        <v>39350.055312000004</v>
      </c>
      <c r="C46" s="14"/>
      <c r="D46" s="15">
        <f t="shared" ref="D46:D65" si="7">ROUND(PensionableSalary*USS_Ee_conts,2)</f>
        <v>2400.35</v>
      </c>
      <c r="E46" s="15">
        <f t="shared" ref="E46:E65" si="8">ROUND(+PensionableSalary-Ee_StandardConts,2)</f>
        <v>36949.71</v>
      </c>
      <c r="F46" s="16">
        <f t="shared" ref="F46:F65"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2420</v>
      </c>
      <c r="G46" s="16">
        <f t="shared" ref="G46:G65"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2227.98</v>
      </c>
      <c r="H46" s="15">
        <f t="shared" ref="H46:H65" si="11">ROUND(PensionableSalary*USS_Er_conts,2)</f>
        <v>5705.76</v>
      </c>
      <c r="I46" s="15">
        <f t="shared" ref="I46:I65" si="12">ROUND(Ee_StandardConts+Er_StandardCont,2)</f>
        <v>8106.11</v>
      </c>
      <c r="J46" s="15">
        <f t="shared" ref="J46:J65" si="13">ROUND(+Ee_NICs_nonPenSMART-Ee_NICs_PenSmart,2)</f>
        <v>192.02</v>
      </c>
      <c r="AX46" s="2"/>
      <c r="AY46" s="3"/>
    </row>
    <row r="47" spans="1:51" x14ac:dyDescent="0.3">
      <c r="A47" s="33">
        <v>19</v>
      </c>
      <c r="B47" s="34">
        <v>38610.479628000008</v>
      </c>
      <c r="C47" s="14"/>
      <c r="D47" s="15">
        <f t="shared" si="7"/>
        <v>2355.2399999999998</v>
      </c>
      <c r="E47" s="15">
        <f t="shared" si="8"/>
        <v>36255.24</v>
      </c>
      <c r="F47" s="16">
        <f t="shared" si="9"/>
        <v>2360.84</v>
      </c>
      <c r="G47" s="16">
        <f t="shared" si="10"/>
        <v>2172.42</v>
      </c>
      <c r="H47" s="15">
        <f t="shared" si="11"/>
        <v>5598.52</v>
      </c>
      <c r="I47" s="15">
        <f t="shared" si="12"/>
        <v>7953.76</v>
      </c>
      <c r="J47" s="15">
        <f t="shared" si="13"/>
        <v>188.42</v>
      </c>
      <c r="AX47" s="2"/>
      <c r="AY47" s="3"/>
    </row>
    <row r="48" spans="1:51" x14ac:dyDescent="0.3">
      <c r="A48" s="33">
        <v>18</v>
      </c>
      <c r="B48" s="34">
        <v>37826.718767999999</v>
      </c>
      <c r="C48" s="14"/>
      <c r="D48" s="15">
        <f t="shared" si="7"/>
        <v>2307.4299999999998</v>
      </c>
      <c r="E48" s="15">
        <f t="shared" si="8"/>
        <v>35519.29</v>
      </c>
      <c r="F48" s="16">
        <f t="shared" si="9"/>
        <v>2298.14</v>
      </c>
      <c r="G48" s="16">
        <f t="shared" si="10"/>
        <v>2113.54</v>
      </c>
      <c r="H48" s="15">
        <f t="shared" si="11"/>
        <v>5484.87</v>
      </c>
      <c r="I48" s="15">
        <f t="shared" si="12"/>
        <v>7792.3</v>
      </c>
      <c r="J48" s="15">
        <f t="shared" si="13"/>
        <v>184.6</v>
      </c>
      <c r="AX48" s="2"/>
      <c r="AY48" s="3"/>
    </row>
    <row r="49" spans="1:51" x14ac:dyDescent="0.3">
      <c r="A49" s="33">
        <v>17</v>
      </c>
      <c r="B49" s="34">
        <v>37108.183644000004</v>
      </c>
      <c r="C49" s="14"/>
      <c r="D49" s="15">
        <f t="shared" si="7"/>
        <v>2263.6</v>
      </c>
      <c r="E49" s="15">
        <f t="shared" si="8"/>
        <v>34844.58</v>
      </c>
      <c r="F49" s="16">
        <f t="shared" si="9"/>
        <v>2240.65</v>
      </c>
      <c r="G49" s="16">
        <f t="shared" si="10"/>
        <v>2059.5700000000002</v>
      </c>
      <c r="H49" s="15">
        <f t="shared" si="11"/>
        <v>5380.69</v>
      </c>
      <c r="I49" s="15">
        <f t="shared" si="12"/>
        <v>7644.29</v>
      </c>
      <c r="J49" s="15">
        <f t="shared" si="13"/>
        <v>181.08</v>
      </c>
      <c r="AX49" s="2"/>
      <c r="AY49" s="3"/>
    </row>
    <row r="50" spans="1:51" x14ac:dyDescent="0.3">
      <c r="A50" s="33">
        <v>16</v>
      </c>
      <c r="B50" s="34">
        <v>36433.833696000009</v>
      </c>
      <c r="C50" s="14"/>
      <c r="D50" s="15">
        <f t="shared" si="7"/>
        <v>2222.46</v>
      </c>
      <c r="E50" s="15">
        <f t="shared" si="8"/>
        <v>34211.370000000003</v>
      </c>
      <c r="F50" s="16">
        <f t="shared" si="9"/>
        <v>2186.71</v>
      </c>
      <c r="G50" s="16">
        <f t="shared" si="10"/>
        <v>2008.91</v>
      </c>
      <c r="H50" s="15">
        <f t="shared" si="11"/>
        <v>5282.91</v>
      </c>
      <c r="I50" s="15">
        <f t="shared" si="12"/>
        <v>7505.37</v>
      </c>
      <c r="J50" s="15">
        <f t="shared" si="13"/>
        <v>177.8</v>
      </c>
      <c r="AX50" s="2"/>
      <c r="AY50" s="3"/>
    </row>
    <row r="51" spans="1:51" x14ac:dyDescent="0.3">
      <c r="A51" s="33">
        <v>15</v>
      </c>
      <c r="B51" s="34">
        <v>35759.483747999999</v>
      </c>
      <c r="C51" s="14"/>
      <c r="D51" s="15">
        <f t="shared" si="7"/>
        <v>2181.33</v>
      </c>
      <c r="E51" s="15">
        <f t="shared" si="8"/>
        <v>33578.15</v>
      </c>
      <c r="F51" s="16">
        <f t="shared" si="9"/>
        <v>2132.7600000000002</v>
      </c>
      <c r="G51" s="16">
        <f t="shared" si="10"/>
        <v>1958.25</v>
      </c>
      <c r="H51" s="15">
        <f t="shared" si="11"/>
        <v>5185.13</v>
      </c>
      <c r="I51" s="15">
        <f t="shared" si="12"/>
        <v>7366.46</v>
      </c>
      <c r="J51" s="15">
        <f t="shared" si="13"/>
        <v>174.51</v>
      </c>
      <c r="AX51" s="2"/>
      <c r="AY51" s="3"/>
    </row>
    <row r="52" spans="1:51" x14ac:dyDescent="0.3">
      <c r="A52" s="33">
        <v>14</v>
      </c>
      <c r="B52" s="34">
        <v>35085.133800000003</v>
      </c>
      <c r="C52" s="14"/>
      <c r="D52" s="15">
        <f t="shared" si="7"/>
        <v>2140.19</v>
      </c>
      <c r="E52" s="15">
        <f t="shared" si="8"/>
        <v>32944.94</v>
      </c>
      <c r="F52" s="16">
        <f t="shared" si="9"/>
        <v>2078.81</v>
      </c>
      <c r="G52" s="16">
        <f t="shared" si="10"/>
        <v>1907.6</v>
      </c>
      <c r="H52" s="15">
        <f t="shared" si="11"/>
        <v>5087.34</v>
      </c>
      <c r="I52" s="15">
        <f t="shared" si="12"/>
        <v>7227.53</v>
      </c>
      <c r="J52" s="15">
        <f t="shared" si="13"/>
        <v>171.21</v>
      </c>
      <c r="AX52" s="2"/>
      <c r="AY52" s="3"/>
    </row>
    <row r="53" spans="1:51" x14ac:dyDescent="0.3">
      <c r="A53" s="33">
        <v>13</v>
      </c>
      <c r="B53" s="34">
        <v>34486.529868000005</v>
      </c>
      <c r="C53" s="14"/>
      <c r="D53" s="15">
        <f t="shared" si="7"/>
        <v>2103.6799999999998</v>
      </c>
      <c r="E53" s="15">
        <f t="shared" si="8"/>
        <v>32382.85</v>
      </c>
      <c r="F53" s="16">
        <f t="shared" si="9"/>
        <v>2030.92</v>
      </c>
      <c r="G53" s="16">
        <f t="shared" si="10"/>
        <v>1862.63</v>
      </c>
      <c r="H53" s="15">
        <f t="shared" si="11"/>
        <v>5000.55</v>
      </c>
      <c r="I53" s="15">
        <f t="shared" si="12"/>
        <v>7104.23</v>
      </c>
      <c r="J53" s="15">
        <f t="shared" si="13"/>
        <v>168.29</v>
      </c>
      <c r="AX53" s="2"/>
      <c r="AY53" s="3"/>
    </row>
    <row r="54" spans="1:51" x14ac:dyDescent="0.3">
      <c r="A54" s="33">
        <v>12</v>
      </c>
      <c r="B54" s="34">
        <v>33887.925936</v>
      </c>
      <c r="C54" s="14"/>
      <c r="D54" s="15">
        <f t="shared" si="7"/>
        <v>2067.16</v>
      </c>
      <c r="E54" s="15">
        <f t="shared" si="8"/>
        <v>31820.77</v>
      </c>
      <c r="F54" s="16">
        <f t="shared" si="9"/>
        <v>1983.03</v>
      </c>
      <c r="G54" s="16">
        <f t="shared" si="10"/>
        <v>1817.66</v>
      </c>
      <c r="H54" s="15">
        <f t="shared" si="11"/>
        <v>4913.75</v>
      </c>
      <c r="I54" s="15">
        <f t="shared" si="12"/>
        <v>6980.91</v>
      </c>
      <c r="J54" s="15">
        <f t="shared" si="13"/>
        <v>165.37</v>
      </c>
      <c r="AX54" s="2"/>
      <c r="AY54" s="3"/>
    </row>
    <row r="55" spans="1:51" x14ac:dyDescent="0.3">
      <c r="A55" s="33">
        <v>11</v>
      </c>
      <c r="B55" s="34">
        <v>33310.362564000003</v>
      </c>
      <c r="C55" s="14"/>
      <c r="D55" s="15">
        <f t="shared" si="7"/>
        <v>2031.93</v>
      </c>
      <c r="E55" s="15">
        <f t="shared" si="8"/>
        <v>31278.43</v>
      </c>
      <c r="F55" s="16">
        <f t="shared" si="9"/>
        <v>1936.83</v>
      </c>
      <c r="G55" s="16">
        <f t="shared" si="10"/>
        <v>1774.27</v>
      </c>
      <c r="H55" s="15">
        <f t="shared" si="11"/>
        <v>4830</v>
      </c>
      <c r="I55" s="15">
        <f t="shared" si="12"/>
        <v>6861.93</v>
      </c>
      <c r="J55" s="15">
        <f t="shared" si="13"/>
        <v>162.56</v>
      </c>
      <c r="AX55" s="2"/>
      <c r="AY55" s="3"/>
    </row>
    <row r="56" spans="1:51" x14ac:dyDescent="0.3">
      <c r="A56" s="33">
        <v>10</v>
      </c>
      <c r="B56" s="34">
        <v>32712.810660000003</v>
      </c>
      <c r="C56" s="14"/>
      <c r="D56" s="15">
        <f t="shared" si="7"/>
        <v>1995.48</v>
      </c>
      <c r="E56" s="15">
        <f t="shared" si="8"/>
        <v>30717.33</v>
      </c>
      <c r="F56" s="16">
        <f t="shared" si="9"/>
        <v>1889.02</v>
      </c>
      <c r="G56" s="16">
        <f t="shared" si="10"/>
        <v>1729.39</v>
      </c>
      <c r="H56" s="15">
        <f t="shared" si="11"/>
        <v>4743.3599999999997</v>
      </c>
      <c r="I56" s="15">
        <f t="shared" si="12"/>
        <v>6738.84</v>
      </c>
      <c r="J56" s="15">
        <f t="shared" si="13"/>
        <v>159.63</v>
      </c>
      <c r="AX56" s="2"/>
      <c r="AY56" s="3"/>
    </row>
    <row r="57" spans="1:51" x14ac:dyDescent="0.3">
      <c r="A57" s="33">
        <v>9</v>
      </c>
      <c r="B57" s="34">
        <v>32179.432464000001</v>
      </c>
      <c r="C57" s="14"/>
      <c r="D57" s="15">
        <f t="shared" si="7"/>
        <v>1962.95</v>
      </c>
      <c r="E57" s="15">
        <f t="shared" si="8"/>
        <v>30216.48</v>
      </c>
      <c r="F57" s="16">
        <f t="shared" si="9"/>
        <v>1846.35</v>
      </c>
      <c r="G57" s="16">
        <f t="shared" si="10"/>
        <v>1689.32</v>
      </c>
      <c r="H57" s="15">
        <f t="shared" si="11"/>
        <v>4666.0200000000004</v>
      </c>
      <c r="I57" s="15">
        <f t="shared" si="12"/>
        <v>6628.97</v>
      </c>
      <c r="J57" s="15">
        <f t="shared" si="13"/>
        <v>157.03</v>
      </c>
      <c r="AX57" s="2"/>
      <c r="AY57" s="3"/>
    </row>
    <row r="58" spans="1:51" x14ac:dyDescent="0.3">
      <c r="A58" s="33">
        <v>8</v>
      </c>
      <c r="B58" s="34">
        <v>31625.013708000002</v>
      </c>
      <c r="C58" s="14"/>
      <c r="D58" s="15">
        <f t="shared" si="7"/>
        <v>1929.13</v>
      </c>
      <c r="E58" s="15">
        <f t="shared" si="8"/>
        <v>29695.88</v>
      </c>
      <c r="F58" s="16">
        <f t="shared" si="9"/>
        <v>1802</v>
      </c>
      <c r="G58" s="16">
        <f t="shared" si="10"/>
        <v>1647.67</v>
      </c>
      <c r="H58" s="15">
        <f t="shared" si="11"/>
        <v>4585.63</v>
      </c>
      <c r="I58" s="15">
        <f t="shared" si="12"/>
        <v>6514.76</v>
      </c>
      <c r="J58" s="15">
        <f t="shared" si="13"/>
        <v>154.33000000000001</v>
      </c>
      <c r="AX58" s="2"/>
      <c r="AY58" s="3"/>
    </row>
    <row r="59" spans="1:51" x14ac:dyDescent="0.3">
      <c r="A59" s="33">
        <v>7</v>
      </c>
      <c r="B59" s="34">
        <v>31113.728100000004</v>
      </c>
      <c r="C59" s="14"/>
      <c r="D59" s="15">
        <f t="shared" si="7"/>
        <v>1897.94</v>
      </c>
      <c r="E59" s="15">
        <f t="shared" si="8"/>
        <v>29215.79</v>
      </c>
      <c r="F59" s="16">
        <f t="shared" si="9"/>
        <v>1761.1</v>
      </c>
      <c r="G59" s="16">
        <f t="shared" si="10"/>
        <v>1609.26</v>
      </c>
      <c r="H59" s="15">
        <f t="shared" si="11"/>
        <v>4511.49</v>
      </c>
      <c r="I59" s="15">
        <f t="shared" si="12"/>
        <v>6409.43</v>
      </c>
      <c r="J59" s="15">
        <f t="shared" si="13"/>
        <v>151.84</v>
      </c>
      <c r="AX59" s="2"/>
      <c r="AY59" s="3"/>
    </row>
    <row r="60" spans="1:51" x14ac:dyDescent="0.3">
      <c r="A60" s="33">
        <v>6</v>
      </c>
      <c r="B60" s="34">
        <v>30612.962772000003</v>
      </c>
      <c r="C60" s="14"/>
      <c r="D60" s="15">
        <f t="shared" si="7"/>
        <v>1867.39</v>
      </c>
      <c r="E60" s="15">
        <f t="shared" si="8"/>
        <v>28745.57</v>
      </c>
      <c r="F60" s="16">
        <f t="shared" si="9"/>
        <v>1721.04</v>
      </c>
      <c r="G60" s="16">
        <f t="shared" si="10"/>
        <v>1571.65</v>
      </c>
      <c r="H60" s="15">
        <f t="shared" si="11"/>
        <v>4438.88</v>
      </c>
      <c r="I60" s="15">
        <f t="shared" si="12"/>
        <v>6306.27</v>
      </c>
      <c r="J60" s="15">
        <f t="shared" si="13"/>
        <v>149.38999999999999</v>
      </c>
      <c r="AX60" s="2"/>
      <c r="AY60" s="3"/>
    </row>
    <row r="61" spans="1:51" x14ac:dyDescent="0.3">
      <c r="A61" s="33">
        <v>5</v>
      </c>
      <c r="B61" s="34">
        <v>30177.423180000002</v>
      </c>
      <c r="C61" s="14"/>
      <c r="D61" s="15">
        <f t="shared" si="7"/>
        <v>1840.82</v>
      </c>
      <c r="E61" s="15">
        <f t="shared" si="8"/>
        <v>28336.6</v>
      </c>
      <c r="F61" s="16">
        <f t="shared" si="9"/>
        <v>1686.19</v>
      </c>
      <c r="G61" s="16">
        <f t="shared" si="10"/>
        <v>1538.93</v>
      </c>
      <c r="H61" s="15">
        <f t="shared" si="11"/>
        <v>4375.7299999999996</v>
      </c>
      <c r="I61" s="15">
        <f t="shared" si="12"/>
        <v>6216.55</v>
      </c>
      <c r="J61" s="15">
        <f t="shared" si="13"/>
        <v>147.26</v>
      </c>
      <c r="AX61" s="2"/>
      <c r="AY61" s="3"/>
    </row>
    <row r="62" spans="1:51" x14ac:dyDescent="0.3">
      <c r="A62" s="74">
        <v>4</v>
      </c>
      <c r="B62" s="34"/>
      <c r="C62" s="17"/>
      <c r="D62" s="15"/>
      <c r="E62" s="15"/>
      <c r="F62" s="16"/>
      <c r="G62" s="16"/>
      <c r="H62" s="15"/>
      <c r="I62" s="15"/>
      <c r="J62" s="15"/>
      <c r="AX62" s="4"/>
      <c r="AY62" s="5"/>
    </row>
    <row r="63" spans="1:51" x14ac:dyDescent="0.3">
      <c r="A63" s="33">
        <v>3</v>
      </c>
      <c r="B63" s="34">
        <v>29711.374776000004</v>
      </c>
      <c r="C63" s="14"/>
      <c r="D63" s="15">
        <f t="shared" si="7"/>
        <v>1812.39</v>
      </c>
      <c r="E63" s="15">
        <f t="shared" si="8"/>
        <v>27898.98</v>
      </c>
      <c r="F63" s="16">
        <f t="shared" si="9"/>
        <v>1648.91</v>
      </c>
      <c r="G63" s="16">
        <f t="shared" si="10"/>
        <v>1503.92</v>
      </c>
      <c r="H63" s="15">
        <f t="shared" si="11"/>
        <v>4308.1499999999996</v>
      </c>
      <c r="I63" s="15">
        <f t="shared" si="12"/>
        <v>6120.54</v>
      </c>
      <c r="J63" s="15">
        <f t="shared" si="13"/>
        <v>144.99</v>
      </c>
      <c r="AX63" s="2"/>
      <c r="AY63" s="3"/>
    </row>
    <row r="64" spans="1:51" x14ac:dyDescent="0.3">
      <c r="A64" s="33">
        <v>2</v>
      </c>
      <c r="B64" s="34">
        <v>29407.338684000006</v>
      </c>
      <c r="C64" s="14"/>
      <c r="D64" s="15">
        <f t="shared" si="7"/>
        <v>1793.85</v>
      </c>
      <c r="E64" s="15">
        <f t="shared" si="8"/>
        <v>27613.49</v>
      </c>
      <c r="F64" s="16">
        <f t="shared" si="9"/>
        <v>1624.59</v>
      </c>
      <c r="G64" s="16">
        <f t="shared" si="10"/>
        <v>1481.08</v>
      </c>
      <c r="H64" s="15">
        <f t="shared" si="11"/>
        <v>4264.0600000000004</v>
      </c>
      <c r="I64" s="15">
        <f t="shared" si="12"/>
        <v>6057.91</v>
      </c>
      <c r="J64" s="15">
        <f t="shared" si="13"/>
        <v>143.51</v>
      </c>
      <c r="AX64" s="2"/>
      <c r="AY64" s="3"/>
    </row>
    <row r="65" spans="1:52" x14ac:dyDescent="0.3">
      <c r="A65" s="35">
        <v>1</v>
      </c>
      <c r="B65" s="36">
        <v>29199.03714</v>
      </c>
      <c r="C65" s="19"/>
      <c r="D65" s="20">
        <f t="shared" si="7"/>
        <v>1781.14</v>
      </c>
      <c r="E65" s="20">
        <f t="shared" si="8"/>
        <v>27417.9</v>
      </c>
      <c r="F65" s="21">
        <f t="shared" si="9"/>
        <v>1607.92</v>
      </c>
      <c r="G65" s="21">
        <f t="shared" si="10"/>
        <v>1465.43</v>
      </c>
      <c r="H65" s="20">
        <f t="shared" si="11"/>
        <v>4233.8599999999997</v>
      </c>
      <c r="I65" s="20">
        <f t="shared" si="12"/>
        <v>6015</v>
      </c>
      <c r="J65" s="20">
        <f t="shared" si="13"/>
        <v>142.49</v>
      </c>
      <c r="AX65" s="2"/>
      <c r="AY65" s="3"/>
    </row>
    <row r="66" spans="1:52" x14ac:dyDescent="0.3">
      <c r="A66" s="106"/>
      <c r="B66" s="107"/>
      <c r="C66" s="107"/>
      <c r="D66" s="107"/>
      <c r="E66" s="107"/>
      <c r="F66" s="107"/>
      <c r="G66" s="107"/>
      <c r="H66" s="107"/>
      <c r="I66" s="107"/>
      <c r="J66" s="107"/>
    </row>
    <row r="67" spans="1:52" x14ac:dyDescent="0.3">
      <c r="A67" s="103" t="s">
        <v>69</v>
      </c>
      <c r="B67" s="115"/>
      <c r="C67" s="115"/>
      <c r="D67" s="115"/>
      <c r="E67" s="115"/>
      <c r="F67" s="115"/>
      <c r="G67" s="115"/>
      <c r="H67" s="115"/>
      <c r="I67" s="115"/>
      <c r="J67" s="115"/>
    </row>
    <row r="68" spans="1:52" x14ac:dyDescent="0.3">
      <c r="A68" s="106"/>
      <c r="B68" s="107"/>
      <c r="C68" s="107"/>
      <c r="D68" s="107"/>
      <c r="E68" s="107"/>
      <c r="F68" s="107"/>
      <c r="G68" s="107"/>
      <c r="H68" s="107"/>
      <c r="I68" s="107"/>
      <c r="J68" s="107"/>
    </row>
    <row r="69" spans="1:52" ht="30.75" customHeight="1" x14ac:dyDescent="0.3">
      <c r="A69" s="111" t="s">
        <v>74</v>
      </c>
      <c r="B69" s="111"/>
      <c r="C69" s="111"/>
      <c r="D69" s="111"/>
      <c r="E69" s="111"/>
      <c r="F69" s="111"/>
      <c r="G69" s="111"/>
      <c r="H69" s="111"/>
      <c r="I69" s="111"/>
      <c r="J69" s="111"/>
    </row>
    <row r="70" spans="1:52" ht="19.5" customHeight="1" x14ac:dyDescent="0.3">
      <c r="A70" s="108" t="s">
        <v>77</v>
      </c>
      <c r="B70" s="109"/>
      <c r="C70" s="109"/>
      <c r="D70" s="109"/>
      <c r="E70" s="109"/>
      <c r="F70" s="109"/>
      <c r="G70" s="109"/>
      <c r="H70" s="109"/>
      <c r="I70" s="109"/>
      <c r="J70" s="109"/>
    </row>
    <row r="71" spans="1:52" x14ac:dyDescent="0.3">
      <c r="A71" s="106"/>
      <c r="B71" s="107"/>
      <c r="C71" s="107"/>
      <c r="D71" s="107"/>
      <c r="E71" s="107"/>
      <c r="F71" s="107"/>
      <c r="G71" s="107"/>
      <c r="H71" s="107"/>
      <c r="I71" s="107"/>
      <c r="J71" s="107"/>
    </row>
    <row r="72" spans="1:52" ht="89.25" customHeight="1" x14ac:dyDescent="0.3">
      <c r="A72" s="24" t="s">
        <v>0</v>
      </c>
      <c r="B72" s="22" t="s">
        <v>2</v>
      </c>
      <c r="C72" s="23"/>
      <c r="D72" s="24" t="str">
        <f>"Employee standard Contribution on salary at "&amp;TEXT(USS_Ee_conts,"0.#%")&amp;" (corresponds to column A of the PensionSMART Ts &amp; Cs)"</f>
        <v>Employee standard Contribution on salary at 6.1% (corresponds to column A of the PensionSMART Ts &amp; Cs)</v>
      </c>
      <c r="E72" s="24" t="s">
        <v>3</v>
      </c>
      <c r="F72" s="25" t="s">
        <v>4</v>
      </c>
      <c r="G72" s="25" t="s">
        <v>5</v>
      </c>
      <c r="H72" s="24" t="str">
        <f>"Employer's standard contribution at "&amp;TEXT(USS_Er_conts,"0.#%")&amp;" would be (corresponds to column B of the PensionSMART Ts &amp; Cs)"</f>
        <v>Employer's standard contribution at 14.5% would be (corresponds to column B of the PensionSMART Ts &amp; Cs)</v>
      </c>
      <c r="I72" s="24" t="s">
        <v>39</v>
      </c>
      <c r="J72" s="24" t="s">
        <v>1</v>
      </c>
    </row>
    <row r="73" spans="1:52" x14ac:dyDescent="0.3">
      <c r="A73" s="31">
        <v>52</v>
      </c>
      <c r="B73" s="32">
        <v>82585.250028000009</v>
      </c>
      <c r="C73" s="9"/>
      <c r="D73" s="11">
        <f t="shared" ref="D73:D104" si="14">ROUND(PensionableSalary*USS_Ee_conts,2)</f>
        <v>5037.7</v>
      </c>
      <c r="E73" s="11">
        <f t="shared" ref="E73:E104" si="15">ROUND(+PensionableSalary-Ee_StandardConts,2)</f>
        <v>77547.55</v>
      </c>
      <c r="F73" s="12">
        <f t="shared" ref="F73:F104"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3939.91</v>
      </c>
      <c r="G73" s="12">
        <f t="shared" ref="G73:G104"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3839.15</v>
      </c>
      <c r="H73" s="11">
        <f t="shared" ref="H73:H104" si="18">ROUND(PensionableSalary*USS_Er_conts,2)</f>
        <v>11974.86</v>
      </c>
      <c r="I73" s="11">
        <f t="shared" ref="I73:I104" si="19">ROUND(Ee_StandardConts+Er_StandardCont,2)</f>
        <v>17012.560000000001</v>
      </c>
      <c r="J73" s="11">
        <f t="shared" ref="J73:J104" si="20">ROUND(+Ee_NICs_nonPenSMART-Ee_NICs_PenSmart,2)</f>
        <v>100.76</v>
      </c>
      <c r="AX73" s="6"/>
      <c r="AY73" s="3"/>
      <c r="AZ73" s="7"/>
    </row>
    <row r="74" spans="1:52" x14ac:dyDescent="0.3">
      <c r="A74" s="33">
        <v>51</v>
      </c>
      <c r="B74" s="34">
        <v>80203.45863600001</v>
      </c>
      <c r="C74" s="13"/>
      <c r="D74" s="15">
        <f t="shared" si="14"/>
        <v>4892.41</v>
      </c>
      <c r="E74" s="15">
        <f t="shared" si="15"/>
        <v>75311.05</v>
      </c>
      <c r="F74" s="16">
        <f t="shared" si="16"/>
        <v>3892.27</v>
      </c>
      <c r="G74" s="16">
        <f t="shared" si="17"/>
        <v>3794.42</v>
      </c>
      <c r="H74" s="15">
        <f t="shared" si="18"/>
        <v>11629.5</v>
      </c>
      <c r="I74" s="15">
        <f t="shared" si="19"/>
        <v>16521.91</v>
      </c>
      <c r="J74" s="15">
        <f t="shared" si="20"/>
        <v>97.85</v>
      </c>
      <c r="AX74" s="6"/>
      <c r="AY74" s="3"/>
    </row>
    <row r="75" spans="1:52" x14ac:dyDescent="0.3">
      <c r="A75" s="33">
        <v>50</v>
      </c>
      <c r="B75" s="34">
        <v>77979.47144400001</v>
      </c>
      <c r="C75" s="13"/>
      <c r="D75" s="15">
        <f t="shared" si="14"/>
        <v>4756.75</v>
      </c>
      <c r="E75" s="15">
        <f t="shared" si="15"/>
        <v>73222.720000000001</v>
      </c>
      <c r="F75" s="16">
        <f t="shared" si="16"/>
        <v>3847.79</v>
      </c>
      <c r="G75" s="16">
        <f t="shared" si="17"/>
        <v>3752.65</v>
      </c>
      <c r="H75" s="15">
        <f t="shared" si="18"/>
        <v>11307.02</v>
      </c>
      <c r="I75" s="15">
        <f t="shared" si="19"/>
        <v>16063.77</v>
      </c>
      <c r="J75" s="15">
        <f t="shared" si="20"/>
        <v>95.14</v>
      </c>
      <c r="AX75" s="6"/>
      <c r="AY75" s="3"/>
    </row>
    <row r="76" spans="1:52" x14ac:dyDescent="0.3">
      <c r="A76" s="33">
        <v>49</v>
      </c>
      <c r="B76" s="34">
        <v>75890.143836000003</v>
      </c>
      <c r="C76" s="13"/>
      <c r="D76" s="15">
        <f t="shared" si="14"/>
        <v>4629.3</v>
      </c>
      <c r="E76" s="15">
        <f t="shared" si="15"/>
        <v>71260.84</v>
      </c>
      <c r="F76" s="16">
        <f t="shared" si="16"/>
        <v>3806</v>
      </c>
      <c r="G76" s="16">
        <f t="shared" si="17"/>
        <v>3713.42</v>
      </c>
      <c r="H76" s="15">
        <f t="shared" si="18"/>
        <v>11004.07</v>
      </c>
      <c r="I76" s="15">
        <f t="shared" si="19"/>
        <v>15633.37</v>
      </c>
      <c r="J76" s="15">
        <f t="shared" si="20"/>
        <v>92.58</v>
      </c>
      <c r="AX76" s="6"/>
      <c r="AY76" s="3"/>
    </row>
    <row r="77" spans="1:52" x14ac:dyDescent="0.3">
      <c r="A77" s="33">
        <v>48</v>
      </c>
      <c r="B77" s="34">
        <v>73779.775668000002</v>
      </c>
      <c r="C77" s="13"/>
      <c r="D77" s="15">
        <f t="shared" si="14"/>
        <v>4500.57</v>
      </c>
      <c r="E77" s="15">
        <f t="shared" si="15"/>
        <v>69279.210000000006</v>
      </c>
      <c r="F77" s="16">
        <f t="shared" si="16"/>
        <v>3763.8</v>
      </c>
      <c r="G77" s="16">
        <f t="shared" si="17"/>
        <v>3673.78</v>
      </c>
      <c r="H77" s="15">
        <f t="shared" si="18"/>
        <v>10698.07</v>
      </c>
      <c r="I77" s="15">
        <f t="shared" si="19"/>
        <v>15198.64</v>
      </c>
      <c r="J77" s="15">
        <f t="shared" si="20"/>
        <v>90.02</v>
      </c>
      <c r="AX77" s="6"/>
      <c r="AY77" s="3"/>
    </row>
    <row r="78" spans="1:52" x14ac:dyDescent="0.3">
      <c r="A78" s="33">
        <v>47</v>
      </c>
      <c r="B78" s="34">
        <v>71750.413656000019</v>
      </c>
      <c r="C78" s="13"/>
      <c r="D78" s="15">
        <f t="shared" si="14"/>
        <v>4376.78</v>
      </c>
      <c r="E78" s="15">
        <f t="shared" si="15"/>
        <v>67373.63</v>
      </c>
      <c r="F78" s="16">
        <f t="shared" si="16"/>
        <v>3723.21</v>
      </c>
      <c r="G78" s="16">
        <f t="shared" si="17"/>
        <v>3635.67</v>
      </c>
      <c r="H78" s="15">
        <f t="shared" si="18"/>
        <v>10403.81</v>
      </c>
      <c r="I78" s="15">
        <f t="shared" si="19"/>
        <v>14780.59</v>
      </c>
      <c r="J78" s="15">
        <f t="shared" si="20"/>
        <v>87.54</v>
      </c>
      <c r="AX78" s="6"/>
      <c r="AY78" s="3"/>
    </row>
    <row r="79" spans="1:52" x14ac:dyDescent="0.3">
      <c r="A79" s="33">
        <v>46</v>
      </c>
      <c r="B79" s="34">
        <v>69759.976680000007</v>
      </c>
      <c r="C79" s="13"/>
      <c r="D79" s="15">
        <f t="shared" si="14"/>
        <v>4255.3599999999997</v>
      </c>
      <c r="E79" s="15">
        <f t="shared" si="15"/>
        <v>65504.62</v>
      </c>
      <c r="F79" s="16">
        <f t="shared" si="16"/>
        <v>3683.4</v>
      </c>
      <c r="G79" s="16">
        <f t="shared" si="17"/>
        <v>3598.29</v>
      </c>
      <c r="H79" s="15">
        <f t="shared" si="18"/>
        <v>10115.200000000001</v>
      </c>
      <c r="I79" s="15">
        <f t="shared" si="19"/>
        <v>14370.56</v>
      </c>
      <c r="J79" s="15">
        <f t="shared" si="20"/>
        <v>85.11</v>
      </c>
      <c r="AX79" s="6"/>
      <c r="AY79" s="3"/>
    </row>
    <row r="80" spans="1:52" x14ac:dyDescent="0.3">
      <c r="A80" s="33">
        <v>45</v>
      </c>
      <c r="B80" s="34">
        <v>67828.453272000013</v>
      </c>
      <c r="C80" s="13"/>
      <c r="D80" s="15">
        <f t="shared" si="14"/>
        <v>4137.54</v>
      </c>
      <c r="E80" s="15">
        <f t="shared" si="15"/>
        <v>63690.91</v>
      </c>
      <c r="F80" s="16">
        <f t="shared" si="16"/>
        <v>3644.77</v>
      </c>
      <c r="G80" s="16">
        <f t="shared" si="17"/>
        <v>3562.02</v>
      </c>
      <c r="H80" s="15">
        <f t="shared" si="18"/>
        <v>9835.1299999999992</v>
      </c>
      <c r="I80" s="15">
        <f t="shared" si="19"/>
        <v>13972.67</v>
      </c>
      <c r="J80" s="15">
        <f t="shared" si="20"/>
        <v>82.75</v>
      </c>
      <c r="AX80" s="6"/>
      <c r="AY80" s="3"/>
    </row>
    <row r="81" spans="1:51" x14ac:dyDescent="0.3">
      <c r="A81" s="33">
        <v>44</v>
      </c>
      <c r="B81" s="34">
        <v>65998.976580000002</v>
      </c>
      <c r="C81" s="13"/>
      <c r="D81" s="15">
        <f t="shared" si="14"/>
        <v>4025.94</v>
      </c>
      <c r="E81" s="15">
        <f t="shared" si="15"/>
        <v>61973.04</v>
      </c>
      <c r="F81" s="16">
        <f t="shared" si="16"/>
        <v>3608.18</v>
      </c>
      <c r="G81" s="16">
        <f t="shared" si="17"/>
        <v>3527.66</v>
      </c>
      <c r="H81" s="15">
        <f t="shared" si="18"/>
        <v>9569.85</v>
      </c>
      <c r="I81" s="15">
        <f t="shared" si="19"/>
        <v>13595.79</v>
      </c>
      <c r="J81" s="15">
        <f t="shared" si="20"/>
        <v>80.52</v>
      </c>
      <c r="AX81" s="6"/>
      <c r="AY81" s="3"/>
    </row>
    <row r="82" spans="1:51" x14ac:dyDescent="0.3">
      <c r="A82" s="33">
        <v>43</v>
      </c>
      <c r="B82" s="34">
        <v>64190.540448000007</v>
      </c>
      <c r="C82" s="13"/>
      <c r="D82" s="15">
        <f t="shared" si="14"/>
        <v>3915.62</v>
      </c>
      <c r="E82" s="15">
        <f t="shared" si="15"/>
        <v>60274.92</v>
      </c>
      <c r="F82" s="16">
        <f t="shared" si="16"/>
        <v>3572.01</v>
      </c>
      <c r="G82" s="16">
        <f t="shared" si="17"/>
        <v>3493.7</v>
      </c>
      <c r="H82" s="15">
        <f t="shared" si="18"/>
        <v>9307.6299999999992</v>
      </c>
      <c r="I82" s="15">
        <f t="shared" si="19"/>
        <v>13223.25</v>
      </c>
      <c r="J82" s="15">
        <f t="shared" si="20"/>
        <v>78.31</v>
      </c>
      <c r="AX82" s="6"/>
      <c r="AY82" s="3"/>
    </row>
    <row r="83" spans="1:51" x14ac:dyDescent="0.3">
      <c r="A83" s="33">
        <v>42</v>
      </c>
      <c r="B83" s="34">
        <v>62406.300960000008</v>
      </c>
      <c r="C83" s="13"/>
      <c r="D83" s="15">
        <f t="shared" si="14"/>
        <v>3806.78</v>
      </c>
      <c r="E83" s="15">
        <f t="shared" si="15"/>
        <v>58599.519999999997</v>
      </c>
      <c r="F83" s="16">
        <f t="shared" si="16"/>
        <v>3536.33</v>
      </c>
      <c r="G83" s="16">
        <f t="shared" si="17"/>
        <v>3460.19</v>
      </c>
      <c r="H83" s="15">
        <f t="shared" si="18"/>
        <v>9048.91</v>
      </c>
      <c r="I83" s="15">
        <f t="shared" si="19"/>
        <v>12855.69</v>
      </c>
      <c r="J83" s="15">
        <f t="shared" si="20"/>
        <v>76.14</v>
      </c>
      <c r="AX83" s="6"/>
      <c r="AY83" s="3"/>
    </row>
    <row r="84" spans="1:51" x14ac:dyDescent="0.3">
      <c r="A84" s="33">
        <v>41</v>
      </c>
      <c r="B84" s="34">
        <v>60746.200776000005</v>
      </c>
      <c r="C84" s="13"/>
      <c r="D84" s="15">
        <f t="shared" si="14"/>
        <v>3705.52</v>
      </c>
      <c r="E84" s="15">
        <f t="shared" si="15"/>
        <v>57040.68</v>
      </c>
      <c r="F84" s="16">
        <f t="shared" si="16"/>
        <v>3503.12</v>
      </c>
      <c r="G84" s="16">
        <f t="shared" si="17"/>
        <v>3429.01</v>
      </c>
      <c r="H84" s="15">
        <f t="shared" si="18"/>
        <v>8808.2000000000007</v>
      </c>
      <c r="I84" s="15">
        <f t="shared" si="19"/>
        <v>12513.72</v>
      </c>
      <c r="J84" s="15">
        <f t="shared" si="20"/>
        <v>74.11</v>
      </c>
      <c r="AX84" s="6"/>
      <c r="AY84" s="3"/>
    </row>
    <row r="85" spans="1:51" x14ac:dyDescent="0.3">
      <c r="A85" s="33">
        <v>40</v>
      </c>
      <c r="B85" s="34">
        <v>59085.048564000004</v>
      </c>
      <c r="C85" s="13"/>
      <c r="D85" s="15">
        <f t="shared" si="14"/>
        <v>3604.19</v>
      </c>
      <c r="E85" s="15">
        <f t="shared" si="15"/>
        <v>55480.86</v>
      </c>
      <c r="F85" s="16">
        <f t="shared" si="16"/>
        <v>3469.9</v>
      </c>
      <c r="G85" s="16">
        <f t="shared" si="17"/>
        <v>3397.82</v>
      </c>
      <c r="H85" s="15">
        <f t="shared" si="18"/>
        <v>8567.33</v>
      </c>
      <c r="I85" s="15">
        <f t="shared" si="19"/>
        <v>12171.52</v>
      </c>
      <c r="J85" s="15">
        <f t="shared" si="20"/>
        <v>72.08</v>
      </c>
      <c r="AX85" s="6"/>
      <c r="AY85" s="3"/>
    </row>
    <row r="86" spans="1:51" x14ac:dyDescent="0.3">
      <c r="A86" s="33">
        <v>39</v>
      </c>
      <c r="B86" s="34">
        <v>57484.913976000003</v>
      </c>
      <c r="C86" s="13"/>
      <c r="D86" s="15">
        <f t="shared" si="14"/>
        <v>3506.58</v>
      </c>
      <c r="E86" s="15">
        <f t="shared" si="15"/>
        <v>53978.33</v>
      </c>
      <c r="F86" s="16">
        <f t="shared" si="16"/>
        <v>3437.9</v>
      </c>
      <c r="G86" s="16">
        <f t="shared" si="17"/>
        <v>3367.77</v>
      </c>
      <c r="H86" s="15">
        <f t="shared" si="18"/>
        <v>8335.31</v>
      </c>
      <c r="I86" s="15">
        <f t="shared" si="19"/>
        <v>11841.89</v>
      </c>
      <c r="J86" s="15">
        <f t="shared" si="20"/>
        <v>70.13</v>
      </c>
      <c r="AX86" s="6"/>
      <c r="AY86" s="3"/>
    </row>
    <row r="87" spans="1:51" x14ac:dyDescent="0.3">
      <c r="A87" s="33">
        <v>38</v>
      </c>
      <c r="B87" s="34">
        <v>55910.028060000004</v>
      </c>
      <c r="C87" s="13"/>
      <c r="D87" s="15">
        <f t="shared" si="14"/>
        <v>3410.51</v>
      </c>
      <c r="E87" s="15">
        <f t="shared" si="15"/>
        <v>52499.519999999997</v>
      </c>
      <c r="F87" s="16">
        <f t="shared" si="16"/>
        <v>3406.4</v>
      </c>
      <c r="G87" s="16">
        <f t="shared" si="17"/>
        <v>3338.19</v>
      </c>
      <c r="H87" s="15">
        <f t="shared" si="18"/>
        <v>8106.95</v>
      </c>
      <c r="I87" s="15">
        <f t="shared" si="19"/>
        <v>11517.46</v>
      </c>
      <c r="J87" s="15">
        <f t="shared" si="20"/>
        <v>68.209999999999994</v>
      </c>
      <c r="AX87" s="6"/>
      <c r="AY87" s="3"/>
    </row>
    <row r="88" spans="1:51" x14ac:dyDescent="0.3">
      <c r="A88" s="33">
        <v>37</v>
      </c>
      <c r="B88" s="34">
        <v>54418.252356000012</v>
      </c>
      <c r="C88" s="13"/>
      <c r="D88" s="15">
        <f t="shared" si="14"/>
        <v>3319.51</v>
      </c>
      <c r="E88" s="15">
        <f t="shared" si="15"/>
        <v>51098.74</v>
      </c>
      <c r="F88" s="16">
        <f t="shared" si="16"/>
        <v>3376.57</v>
      </c>
      <c r="G88" s="16">
        <f t="shared" si="17"/>
        <v>3310.17</v>
      </c>
      <c r="H88" s="15">
        <f t="shared" si="18"/>
        <v>7890.65</v>
      </c>
      <c r="I88" s="15">
        <f t="shared" si="19"/>
        <v>11210.16</v>
      </c>
      <c r="J88" s="15">
        <f t="shared" si="20"/>
        <v>66.400000000000006</v>
      </c>
      <c r="AX88" s="6"/>
      <c r="AY88" s="3"/>
    </row>
    <row r="89" spans="1:51" x14ac:dyDescent="0.3">
      <c r="A89" s="33">
        <v>36</v>
      </c>
      <c r="B89" s="34">
        <v>52978.026024000006</v>
      </c>
      <c r="C89" s="13"/>
      <c r="D89" s="15">
        <f t="shared" si="14"/>
        <v>3231.66</v>
      </c>
      <c r="E89" s="15">
        <f t="shared" si="15"/>
        <v>49746.37</v>
      </c>
      <c r="F89" s="16">
        <f t="shared" si="16"/>
        <v>3347.76</v>
      </c>
      <c r="G89" s="16">
        <f t="shared" si="17"/>
        <v>3251.71</v>
      </c>
      <c r="H89" s="15">
        <f t="shared" si="18"/>
        <v>7681.81</v>
      </c>
      <c r="I89" s="15">
        <f t="shared" si="19"/>
        <v>10913.47</v>
      </c>
      <c r="J89" s="15">
        <f t="shared" si="20"/>
        <v>96.05</v>
      </c>
      <c r="AX89" s="6"/>
      <c r="AY89" s="3"/>
    </row>
    <row r="90" spans="1:51" x14ac:dyDescent="0.3">
      <c r="A90" s="33">
        <v>35</v>
      </c>
      <c r="B90" s="34">
        <v>51550.424028000009</v>
      </c>
      <c r="C90" s="13"/>
      <c r="D90" s="15">
        <f t="shared" si="14"/>
        <v>3144.58</v>
      </c>
      <c r="E90" s="15">
        <f t="shared" si="15"/>
        <v>48405.84</v>
      </c>
      <c r="F90" s="16">
        <f t="shared" si="16"/>
        <v>3319.21</v>
      </c>
      <c r="G90" s="16">
        <f t="shared" si="17"/>
        <v>3144.47</v>
      </c>
      <c r="H90" s="15">
        <f t="shared" si="18"/>
        <v>7474.81</v>
      </c>
      <c r="I90" s="15">
        <f t="shared" si="19"/>
        <v>10619.39</v>
      </c>
      <c r="J90" s="15">
        <f t="shared" si="20"/>
        <v>174.74</v>
      </c>
      <c r="AX90" s="6"/>
      <c r="AY90" s="3"/>
    </row>
    <row r="91" spans="1:51" x14ac:dyDescent="0.3">
      <c r="A91" s="33">
        <v>34</v>
      </c>
      <c r="B91" s="34">
        <v>50192.255880000004</v>
      </c>
      <c r="C91" s="13"/>
      <c r="D91" s="15">
        <f t="shared" si="14"/>
        <v>3061.73</v>
      </c>
      <c r="E91" s="15">
        <f t="shared" si="15"/>
        <v>47130.53</v>
      </c>
      <c r="F91" s="16">
        <f t="shared" si="16"/>
        <v>3287.38</v>
      </c>
      <c r="G91" s="16">
        <f t="shared" si="17"/>
        <v>3042.44</v>
      </c>
      <c r="H91" s="15">
        <f t="shared" si="18"/>
        <v>7277.88</v>
      </c>
      <c r="I91" s="15">
        <f t="shared" si="19"/>
        <v>10339.61</v>
      </c>
      <c r="J91" s="15">
        <f t="shared" si="20"/>
        <v>244.94</v>
      </c>
      <c r="AX91" s="6"/>
      <c r="AY91" s="3"/>
    </row>
    <row r="92" spans="1:51" x14ac:dyDescent="0.3">
      <c r="A92" s="33">
        <v>33</v>
      </c>
      <c r="B92" s="34">
        <v>48878.272908000006</v>
      </c>
      <c r="C92" s="13"/>
      <c r="D92" s="15">
        <f t="shared" si="14"/>
        <v>2981.57</v>
      </c>
      <c r="E92" s="15">
        <f t="shared" si="15"/>
        <v>45896.7</v>
      </c>
      <c r="F92" s="16">
        <f t="shared" si="16"/>
        <v>3182.26</v>
      </c>
      <c r="G92" s="16">
        <f t="shared" si="17"/>
        <v>2943.74</v>
      </c>
      <c r="H92" s="15">
        <f t="shared" si="18"/>
        <v>7087.35</v>
      </c>
      <c r="I92" s="15">
        <f t="shared" si="19"/>
        <v>10068.92</v>
      </c>
      <c r="J92" s="15">
        <f t="shared" si="20"/>
        <v>238.52</v>
      </c>
      <c r="AX92" s="6"/>
      <c r="AY92" s="3"/>
    </row>
    <row r="93" spans="1:51" x14ac:dyDescent="0.3">
      <c r="A93" s="33">
        <v>32</v>
      </c>
      <c r="B93" s="34">
        <v>47673.700848</v>
      </c>
      <c r="C93" s="13"/>
      <c r="D93" s="15">
        <f t="shared" si="14"/>
        <v>2908.1</v>
      </c>
      <c r="E93" s="15">
        <f t="shared" si="15"/>
        <v>44765.599999999999</v>
      </c>
      <c r="F93" s="16">
        <f t="shared" si="16"/>
        <v>3085.9</v>
      </c>
      <c r="G93" s="16">
        <f t="shared" si="17"/>
        <v>2853.25</v>
      </c>
      <c r="H93" s="15">
        <f t="shared" si="18"/>
        <v>6912.69</v>
      </c>
      <c r="I93" s="15">
        <f t="shared" si="19"/>
        <v>9820.7900000000009</v>
      </c>
      <c r="J93" s="15">
        <f t="shared" si="20"/>
        <v>232.65</v>
      </c>
      <c r="AX93" s="6"/>
      <c r="AY93" s="3"/>
    </row>
    <row r="94" spans="1:51" x14ac:dyDescent="0.3">
      <c r="A94" s="33">
        <v>31</v>
      </c>
      <c r="B94" s="34">
        <v>46475.440955999999</v>
      </c>
      <c r="C94" s="13"/>
      <c r="D94" s="15">
        <f t="shared" si="14"/>
        <v>2835</v>
      </c>
      <c r="E94" s="15">
        <f t="shared" si="15"/>
        <v>43640.44</v>
      </c>
      <c r="F94" s="16">
        <f t="shared" si="16"/>
        <v>2990.04</v>
      </c>
      <c r="G94" s="16">
        <f t="shared" si="17"/>
        <v>2763.24</v>
      </c>
      <c r="H94" s="15">
        <f t="shared" si="18"/>
        <v>6738.94</v>
      </c>
      <c r="I94" s="15">
        <f t="shared" si="19"/>
        <v>9573.94</v>
      </c>
      <c r="J94" s="15">
        <f t="shared" si="20"/>
        <v>226.8</v>
      </c>
      <c r="AX94" s="6"/>
      <c r="AY94" s="3"/>
    </row>
    <row r="95" spans="1:51" x14ac:dyDescent="0.3">
      <c r="A95" s="33">
        <v>30</v>
      </c>
      <c r="B95" s="34">
        <v>45388.696032000007</v>
      </c>
      <c r="C95" s="13"/>
      <c r="D95" s="15">
        <f t="shared" si="14"/>
        <v>2768.71</v>
      </c>
      <c r="E95" s="15">
        <f t="shared" si="15"/>
        <v>42619.99</v>
      </c>
      <c r="F95" s="16">
        <f t="shared" si="16"/>
        <v>2903.1</v>
      </c>
      <c r="G95" s="16">
        <f t="shared" si="17"/>
        <v>2681.6</v>
      </c>
      <c r="H95" s="15">
        <f t="shared" si="18"/>
        <v>6581.36</v>
      </c>
      <c r="I95" s="15">
        <f t="shared" si="19"/>
        <v>9350.07</v>
      </c>
      <c r="J95" s="15">
        <f t="shared" si="20"/>
        <v>221.5</v>
      </c>
      <c r="AX95" s="6"/>
      <c r="AY95" s="3"/>
    </row>
    <row r="96" spans="1:51" x14ac:dyDescent="0.3">
      <c r="A96" s="33">
        <v>29</v>
      </c>
      <c r="B96" s="34">
        <v>44312.471388000005</v>
      </c>
      <c r="C96" s="13"/>
      <c r="D96" s="15">
        <f t="shared" si="14"/>
        <v>2703.06</v>
      </c>
      <c r="E96" s="15">
        <f t="shared" si="15"/>
        <v>41609.410000000003</v>
      </c>
      <c r="F96" s="16">
        <f t="shared" si="16"/>
        <v>2817</v>
      </c>
      <c r="G96" s="16">
        <f t="shared" si="17"/>
        <v>2600.75</v>
      </c>
      <c r="H96" s="15">
        <f t="shared" si="18"/>
        <v>6425.31</v>
      </c>
      <c r="I96" s="15">
        <f t="shared" si="19"/>
        <v>9128.3700000000008</v>
      </c>
      <c r="J96" s="15">
        <f t="shared" si="20"/>
        <v>216.25</v>
      </c>
      <c r="AX96" s="6"/>
      <c r="AY96" s="3"/>
    </row>
    <row r="97" spans="1:51" x14ac:dyDescent="0.3">
      <c r="A97" s="33">
        <v>28</v>
      </c>
      <c r="B97" s="34">
        <v>43247.819052000006</v>
      </c>
      <c r="C97" s="13"/>
      <c r="D97" s="15">
        <f t="shared" si="14"/>
        <v>2638.12</v>
      </c>
      <c r="E97" s="15">
        <f t="shared" si="15"/>
        <v>40609.699999999997</v>
      </c>
      <c r="F97" s="16">
        <f t="shared" si="16"/>
        <v>2731.83</v>
      </c>
      <c r="G97" s="16">
        <f t="shared" si="17"/>
        <v>2520.7800000000002</v>
      </c>
      <c r="H97" s="15">
        <f t="shared" si="18"/>
        <v>6270.93</v>
      </c>
      <c r="I97" s="15">
        <f t="shared" si="19"/>
        <v>8909.0499999999993</v>
      </c>
      <c r="J97" s="15">
        <f t="shared" si="20"/>
        <v>211.05</v>
      </c>
      <c r="AX97" s="6"/>
      <c r="AY97" s="3"/>
    </row>
    <row r="98" spans="1:51" x14ac:dyDescent="0.3">
      <c r="A98" s="33">
        <v>27</v>
      </c>
      <c r="B98" s="34">
        <v>42249.444480000006</v>
      </c>
      <c r="C98" s="13"/>
      <c r="D98" s="15">
        <f t="shared" si="14"/>
        <v>2577.2199999999998</v>
      </c>
      <c r="E98" s="15">
        <f t="shared" si="15"/>
        <v>39672.22</v>
      </c>
      <c r="F98" s="16">
        <f t="shared" si="16"/>
        <v>2651.96</v>
      </c>
      <c r="G98" s="16">
        <f t="shared" si="17"/>
        <v>2445.7800000000002</v>
      </c>
      <c r="H98" s="15">
        <f t="shared" si="18"/>
        <v>6126.17</v>
      </c>
      <c r="I98" s="15">
        <f t="shared" si="19"/>
        <v>8703.39</v>
      </c>
      <c r="J98" s="15">
        <f t="shared" si="20"/>
        <v>206.18</v>
      </c>
      <c r="AX98" s="6"/>
      <c r="AY98" s="3"/>
    </row>
    <row r="99" spans="1:51" x14ac:dyDescent="0.3">
      <c r="A99" s="33">
        <v>26</v>
      </c>
      <c r="B99" s="34">
        <v>41218.457040000001</v>
      </c>
      <c r="C99" s="13"/>
      <c r="D99" s="15">
        <f t="shared" si="14"/>
        <v>2514.33</v>
      </c>
      <c r="E99" s="15">
        <f t="shared" si="15"/>
        <v>38704.129999999997</v>
      </c>
      <c r="F99" s="16">
        <f t="shared" si="16"/>
        <v>2569.48</v>
      </c>
      <c r="G99" s="16">
        <f t="shared" si="17"/>
        <v>2368.33</v>
      </c>
      <c r="H99" s="15">
        <f t="shared" si="18"/>
        <v>5976.68</v>
      </c>
      <c r="I99" s="15">
        <f t="shared" si="19"/>
        <v>8491.01</v>
      </c>
      <c r="J99" s="15">
        <f t="shared" si="20"/>
        <v>201.15</v>
      </c>
      <c r="AX99" s="6"/>
      <c r="AY99" s="3"/>
    </row>
    <row r="100" spans="1:51" x14ac:dyDescent="0.3">
      <c r="A100" s="33">
        <v>25</v>
      </c>
      <c r="B100" s="34">
        <v>40281.100092000008</v>
      </c>
      <c r="C100" s="13"/>
      <c r="D100" s="15">
        <f t="shared" si="14"/>
        <v>2457.15</v>
      </c>
      <c r="E100" s="15">
        <f t="shared" si="15"/>
        <v>37823.949999999997</v>
      </c>
      <c r="F100" s="16">
        <f t="shared" si="16"/>
        <v>2494.4899999999998</v>
      </c>
      <c r="G100" s="16">
        <f t="shared" si="17"/>
        <v>2297.92</v>
      </c>
      <c r="H100" s="15">
        <f t="shared" si="18"/>
        <v>5840.76</v>
      </c>
      <c r="I100" s="15">
        <f t="shared" si="19"/>
        <v>8297.91</v>
      </c>
      <c r="J100" s="15">
        <f t="shared" si="20"/>
        <v>196.57</v>
      </c>
      <c r="AX100" s="6"/>
      <c r="AY100" s="3"/>
    </row>
    <row r="101" spans="1:51" x14ac:dyDescent="0.3">
      <c r="A101" s="33">
        <v>24</v>
      </c>
      <c r="B101" s="34">
        <v>39388.980348000005</v>
      </c>
      <c r="C101" s="13"/>
      <c r="D101" s="15">
        <f t="shared" si="14"/>
        <v>2402.73</v>
      </c>
      <c r="E101" s="15">
        <f t="shared" si="15"/>
        <v>36986.25</v>
      </c>
      <c r="F101" s="16">
        <f t="shared" si="16"/>
        <v>2423.12</v>
      </c>
      <c r="G101" s="16">
        <f t="shared" si="17"/>
        <v>2230.9</v>
      </c>
      <c r="H101" s="15">
        <f t="shared" si="18"/>
        <v>5711.4</v>
      </c>
      <c r="I101" s="15">
        <f t="shared" si="19"/>
        <v>8114.13</v>
      </c>
      <c r="J101" s="15">
        <f t="shared" si="20"/>
        <v>192.22</v>
      </c>
      <c r="AX101" s="6"/>
      <c r="AY101" s="3"/>
    </row>
    <row r="102" spans="1:51" x14ac:dyDescent="0.3">
      <c r="A102" s="33">
        <v>23</v>
      </c>
      <c r="B102" s="34">
        <v>38486.340324000004</v>
      </c>
      <c r="C102" s="13"/>
      <c r="D102" s="15">
        <f t="shared" si="14"/>
        <v>2347.67</v>
      </c>
      <c r="E102" s="15">
        <f t="shared" si="15"/>
        <v>36138.67</v>
      </c>
      <c r="F102" s="16">
        <f t="shared" si="16"/>
        <v>2350.91</v>
      </c>
      <c r="G102" s="16">
        <f t="shared" si="17"/>
        <v>2163.09</v>
      </c>
      <c r="H102" s="15">
        <f t="shared" si="18"/>
        <v>5580.52</v>
      </c>
      <c r="I102" s="15">
        <f t="shared" si="19"/>
        <v>7928.19</v>
      </c>
      <c r="J102" s="15">
        <f t="shared" si="20"/>
        <v>187.82</v>
      </c>
      <c r="AX102" s="6"/>
      <c r="AY102" s="3"/>
    </row>
    <row r="103" spans="1:51" x14ac:dyDescent="0.3">
      <c r="A103" s="33">
        <v>22</v>
      </c>
      <c r="B103" s="34">
        <v>37638.405756000007</v>
      </c>
      <c r="C103" s="13"/>
      <c r="D103" s="15">
        <f t="shared" si="14"/>
        <v>2295.94</v>
      </c>
      <c r="E103" s="15">
        <f t="shared" si="15"/>
        <v>35342.47</v>
      </c>
      <c r="F103" s="16">
        <f t="shared" si="16"/>
        <v>2283.0700000000002</v>
      </c>
      <c r="G103" s="16">
        <f t="shared" si="17"/>
        <v>2099.4</v>
      </c>
      <c r="H103" s="15">
        <f t="shared" si="18"/>
        <v>5457.57</v>
      </c>
      <c r="I103" s="15">
        <f t="shared" si="19"/>
        <v>7753.51</v>
      </c>
      <c r="J103" s="15">
        <f t="shared" si="20"/>
        <v>183.67</v>
      </c>
      <c r="AX103" s="6"/>
      <c r="AY103" s="3"/>
    </row>
    <row r="104" spans="1:51" x14ac:dyDescent="0.3">
      <c r="A104" s="33">
        <v>21</v>
      </c>
      <c r="B104" s="34">
        <v>36799.939440000002</v>
      </c>
      <c r="C104" s="13"/>
      <c r="D104" s="15">
        <f t="shared" si="14"/>
        <v>2244.8000000000002</v>
      </c>
      <c r="E104" s="15">
        <f t="shared" si="15"/>
        <v>34555.14</v>
      </c>
      <c r="F104" s="16">
        <f t="shared" si="16"/>
        <v>2216</v>
      </c>
      <c r="G104" s="16">
        <f t="shared" si="17"/>
        <v>2036.41</v>
      </c>
      <c r="H104" s="15">
        <f t="shared" si="18"/>
        <v>5335.99</v>
      </c>
      <c r="I104" s="15">
        <f t="shared" si="19"/>
        <v>7580.79</v>
      </c>
      <c r="J104" s="15">
        <f t="shared" si="20"/>
        <v>179.59</v>
      </c>
      <c r="AX104" s="6"/>
      <c r="AY104" s="3"/>
    </row>
    <row r="105" spans="1:51" x14ac:dyDescent="0.3">
      <c r="A105" s="33">
        <v>20</v>
      </c>
      <c r="B105" s="34">
        <v>35983.565712000003</v>
      </c>
      <c r="C105" s="13"/>
      <c r="D105" s="15">
        <f t="shared" ref="D105:D124" si="21">ROUND(PensionableSalary*USS_Ee_conts,2)</f>
        <v>2195</v>
      </c>
      <c r="E105" s="15">
        <f t="shared" ref="E105:E124" si="22">ROUND(+PensionableSalary-Ee_StandardConts,2)</f>
        <v>33788.57</v>
      </c>
      <c r="F105" s="16">
        <f t="shared" ref="F105:F124" si="23">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2150.69</v>
      </c>
      <c r="G105" s="16">
        <f t="shared" ref="G105:G124" si="24">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1975.09</v>
      </c>
      <c r="H105" s="15">
        <f t="shared" ref="H105:H124" si="25">ROUND(PensionableSalary*USS_Er_conts,2)</f>
        <v>5217.62</v>
      </c>
      <c r="I105" s="15">
        <f t="shared" ref="I105:I124" si="26">ROUND(Ee_StandardConts+Er_StandardCont,2)</f>
        <v>7412.62</v>
      </c>
      <c r="J105" s="15">
        <f t="shared" ref="J105:J124" si="27">ROUND(+Ee_NICs_nonPenSMART-Ee_NICs_PenSmart,2)</f>
        <v>175.6</v>
      </c>
      <c r="AX105" s="6"/>
      <c r="AY105" s="3"/>
    </row>
    <row r="106" spans="1:51" x14ac:dyDescent="0.3">
      <c r="A106" s="33">
        <v>19</v>
      </c>
      <c r="B106" s="34">
        <v>35243.990028</v>
      </c>
      <c r="C106" s="13"/>
      <c r="D106" s="15">
        <f t="shared" si="21"/>
        <v>2149.88</v>
      </c>
      <c r="E106" s="15">
        <f t="shared" si="22"/>
        <v>33094.11</v>
      </c>
      <c r="F106" s="16">
        <f t="shared" si="23"/>
        <v>2091.52</v>
      </c>
      <c r="G106" s="16">
        <f t="shared" si="24"/>
        <v>1919.53</v>
      </c>
      <c r="H106" s="15">
        <f t="shared" si="25"/>
        <v>5110.38</v>
      </c>
      <c r="I106" s="15">
        <f t="shared" si="26"/>
        <v>7260.26</v>
      </c>
      <c r="J106" s="15">
        <f t="shared" si="27"/>
        <v>171.99</v>
      </c>
      <c r="AX106" s="6"/>
      <c r="AY106" s="3"/>
    </row>
    <row r="107" spans="1:51" x14ac:dyDescent="0.3">
      <c r="A107" s="33">
        <v>18</v>
      </c>
      <c r="B107" s="34">
        <v>34460.229168000005</v>
      </c>
      <c r="C107" s="13"/>
      <c r="D107" s="15">
        <f t="shared" si="21"/>
        <v>2102.0700000000002</v>
      </c>
      <c r="E107" s="15">
        <f t="shared" si="22"/>
        <v>32358.16</v>
      </c>
      <c r="F107" s="16">
        <f t="shared" si="23"/>
        <v>2028.82</v>
      </c>
      <c r="G107" s="16">
        <f t="shared" si="24"/>
        <v>1860.65</v>
      </c>
      <c r="H107" s="15">
        <f t="shared" si="25"/>
        <v>4996.7299999999996</v>
      </c>
      <c r="I107" s="15">
        <f t="shared" si="26"/>
        <v>7098.8</v>
      </c>
      <c r="J107" s="15">
        <f t="shared" si="27"/>
        <v>168.17</v>
      </c>
      <c r="AX107" s="6"/>
      <c r="AY107" s="3"/>
    </row>
    <row r="108" spans="1:51" x14ac:dyDescent="0.3">
      <c r="A108" s="33">
        <v>17</v>
      </c>
      <c r="B108" s="34">
        <v>33741.694044000011</v>
      </c>
      <c r="C108" s="13"/>
      <c r="D108" s="15">
        <f t="shared" si="21"/>
        <v>2058.2399999999998</v>
      </c>
      <c r="E108" s="15">
        <f t="shared" si="22"/>
        <v>31683.45</v>
      </c>
      <c r="F108" s="16">
        <f t="shared" si="23"/>
        <v>1971.34</v>
      </c>
      <c r="G108" s="16">
        <f t="shared" si="24"/>
        <v>1806.68</v>
      </c>
      <c r="H108" s="15">
        <f t="shared" si="25"/>
        <v>4892.55</v>
      </c>
      <c r="I108" s="15">
        <f t="shared" si="26"/>
        <v>6950.79</v>
      </c>
      <c r="J108" s="15">
        <f t="shared" si="27"/>
        <v>164.66</v>
      </c>
      <c r="AX108" s="6"/>
      <c r="AY108" s="3"/>
    </row>
    <row r="109" spans="1:51" x14ac:dyDescent="0.3">
      <c r="A109" s="33">
        <v>16</v>
      </c>
      <c r="B109" s="34">
        <v>33067.344096000001</v>
      </c>
      <c r="C109" s="13"/>
      <c r="D109" s="15">
        <f t="shared" si="21"/>
        <v>2017.11</v>
      </c>
      <c r="E109" s="15">
        <f t="shared" si="22"/>
        <v>31050.23</v>
      </c>
      <c r="F109" s="16">
        <f t="shared" si="23"/>
        <v>1917.39</v>
      </c>
      <c r="G109" s="16">
        <f t="shared" si="24"/>
        <v>1756.02</v>
      </c>
      <c r="H109" s="15">
        <f t="shared" si="25"/>
        <v>4794.76</v>
      </c>
      <c r="I109" s="15">
        <f t="shared" si="26"/>
        <v>6811.87</v>
      </c>
      <c r="J109" s="15">
        <f t="shared" si="27"/>
        <v>161.37</v>
      </c>
      <c r="AX109" s="6"/>
      <c r="AY109" s="3"/>
    </row>
    <row r="110" spans="1:51" x14ac:dyDescent="0.3">
      <c r="A110" s="33">
        <v>15</v>
      </c>
      <c r="B110" s="34">
        <v>32392.994148000005</v>
      </c>
      <c r="C110" s="13"/>
      <c r="D110" s="15">
        <f t="shared" si="21"/>
        <v>1975.97</v>
      </c>
      <c r="E110" s="15">
        <f t="shared" si="22"/>
        <v>30417.02</v>
      </c>
      <c r="F110" s="16">
        <f t="shared" si="23"/>
        <v>1863.44</v>
      </c>
      <c r="G110" s="16">
        <f t="shared" si="24"/>
        <v>1705.36</v>
      </c>
      <c r="H110" s="15">
        <f t="shared" si="25"/>
        <v>4696.9799999999996</v>
      </c>
      <c r="I110" s="15">
        <f t="shared" si="26"/>
        <v>6672.95</v>
      </c>
      <c r="J110" s="15">
        <f t="shared" si="27"/>
        <v>158.08000000000001</v>
      </c>
      <c r="AX110" s="6"/>
      <c r="AY110" s="3"/>
    </row>
    <row r="111" spans="1:51" x14ac:dyDescent="0.3">
      <c r="A111" s="33">
        <v>14</v>
      </c>
      <c r="B111" s="34">
        <v>31718.644200000002</v>
      </c>
      <c r="C111" s="13"/>
      <c r="D111" s="15">
        <f t="shared" si="21"/>
        <v>1934.84</v>
      </c>
      <c r="E111" s="15">
        <f t="shared" si="22"/>
        <v>29783.8</v>
      </c>
      <c r="F111" s="16">
        <f t="shared" si="23"/>
        <v>1809.49</v>
      </c>
      <c r="G111" s="16">
        <f t="shared" si="24"/>
        <v>1654.7</v>
      </c>
      <c r="H111" s="15">
        <f t="shared" si="25"/>
        <v>4599.2</v>
      </c>
      <c r="I111" s="15">
        <f t="shared" si="26"/>
        <v>6534.04</v>
      </c>
      <c r="J111" s="15">
        <f t="shared" si="27"/>
        <v>154.79</v>
      </c>
      <c r="AX111" s="6"/>
      <c r="AY111" s="3"/>
    </row>
    <row r="112" spans="1:51" x14ac:dyDescent="0.3">
      <c r="A112" s="33">
        <v>13</v>
      </c>
      <c r="B112" s="34">
        <v>31120.040268000001</v>
      </c>
      <c r="C112" s="13"/>
      <c r="D112" s="15">
        <f t="shared" si="21"/>
        <v>1898.32</v>
      </c>
      <c r="E112" s="15">
        <f t="shared" si="22"/>
        <v>29221.72</v>
      </c>
      <c r="F112" s="16">
        <f t="shared" si="23"/>
        <v>1761.6</v>
      </c>
      <c r="G112" s="16">
        <f t="shared" si="24"/>
        <v>1609.74</v>
      </c>
      <c r="H112" s="15">
        <f t="shared" si="25"/>
        <v>4512.41</v>
      </c>
      <c r="I112" s="15">
        <f t="shared" si="26"/>
        <v>6410.73</v>
      </c>
      <c r="J112" s="15">
        <f t="shared" si="27"/>
        <v>151.86000000000001</v>
      </c>
      <c r="AX112" s="6"/>
      <c r="AY112" s="3"/>
    </row>
    <row r="113" spans="1:51" x14ac:dyDescent="0.3">
      <c r="A113" s="33">
        <v>12</v>
      </c>
      <c r="B113" s="34">
        <v>30521.436336000006</v>
      </c>
      <c r="C113" s="13"/>
      <c r="D113" s="15">
        <f t="shared" si="21"/>
        <v>1861.81</v>
      </c>
      <c r="E113" s="15">
        <f t="shared" si="22"/>
        <v>28659.63</v>
      </c>
      <c r="F113" s="16">
        <f t="shared" si="23"/>
        <v>1713.71</v>
      </c>
      <c r="G113" s="16">
        <f t="shared" si="24"/>
        <v>1564.77</v>
      </c>
      <c r="H113" s="15">
        <f t="shared" si="25"/>
        <v>4425.6099999999997</v>
      </c>
      <c r="I113" s="15">
        <f t="shared" si="26"/>
        <v>6287.42</v>
      </c>
      <c r="J113" s="15">
        <f t="shared" si="27"/>
        <v>148.94</v>
      </c>
      <c r="AX113" s="6"/>
      <c r="AY113" s="3"/>
    </row>
    <row r="114" spans="1:51" x14ac:dyDescent="0.3">
      <c r="A114" s="33">
        <v>11</v>
      </c>
      <c r="B114" s="34">
        <v>29943.872964000006</v>
      </c>
      <c r="C114" s="13"/>
      <c r="D114" s="15">
        <f t="shared" si="21"/>
        <v>1826.58</v>
      </c>
      <c r="E114" s="15">
        <f t="shared" si="22"/>
        <v>28117.29</v>
      </c>
      <c r="F114" s="16">
        <f t="shared" si="23"/>
        <v>1667.51</v>
      </c>
      <c r="G114" s="16">
        <f t="shared" si="24"/>
        <v>1521.38</v>
      </c>
      <c r="H114" s="15">
        <f t="shared" si="25"/>
        <v>4341.8599999999997</v>
      </c>
      <c r="I114" s="15">
        <f t="shared" si="26"/>
        <v>6168.44</v>
      </c>
      <c r="J114" s="15">
        <f t="shared" si="27"/>
        <v>146.13</v>
      </c>
      <c r="AX114" s="6"/>
      <c r="AY114" s="3"/>
    </row>
    <row r="115" spans="1:51" x14ac:dyDescent="0.3">
      <c r="A115" s="33">
        <v>10</v>
      </c>
      <c r="B115" s="34">
        <v>29346.321060000002</v>
      </c>
      <c r="C115" s="13"/>
      <c r="D115" s="15">
        <f t="shared" si="21"/>
        <v>1790.13</v>
      </c>
      <c r="E115" s="15">
        <f t="shared" si="22"/>
        <v>27556.19</v>
      </c>
      <c r="F115" s="16">
        <f t="shared" si="23"/>
        <v>1619.71</v>
      </c>
      <c r="G115" s="16">
        <f t="shared" si="24"/>
        <v>1476.5</v>
      </c>
      <c r="H115" s="15">
        <f t="shared" si="25"/>
        <v>4255.22</v>
      </c>
      <c r="I115" s="15">
        <f t="shared" si="26"/>
        <v>6045.35</v>
      </c>
      <c r="J115" s="15">
        <f t="shared" si="27"/>
        <v>143.21</v>
      </c>
      <c r="AX115" s="6"/>
      <c r="AY115" s="3"/>
    </row>
    <row r="116" spans="1:51" x14ac:dyDescent="0.3">
      <c r="A116" s="33">
        <v>9</v>
      </c>
      <c r="B116" s="34">
        <v>28812.942864000004</v>
      </c>
      <c r="C116" s="13"/>
      <c r="D116" s="15">
        <f t="shared" si="21"/>
        <v>1757.59</v>
      </c>
      <c r="E116" s="15">
        <f t="shared" si="22"/>
        <v>27055.35</v>
      </c>
      <c r="F116" s="16">
        <f t="shared" si="23"/>
        <v>1577.04</v>
      </c>
      <c r="G116" s="16">
        <f t="shared" si="24"/>
        <v>1436.43</v>
      </c>
      <c r="H116" s="15">
        <f t="shared" si="25"/>
        <v>4177.88</v>
      </c>
      <c r="I116" s="15">
        <f t="shared" si="26"/>
        <v>5935.47</v>
      </c>
      <c r="J116" s="15">
        <f t="shared" si="27"/>
        <v>140.61000000000001</v>
      </c>
      <c r="AX116" s="6"/>
      <c r="AY116" s="3"/>
    </row>
    <row r="117" spans="1:51" x14ac:dyDescent="0.3">
      <c r="A117" s="33">
        <v>8</v>
      </c>
      <c r="B117" s="34">
        <v>28258.524108000001</v>
      </c>
      <c r="C117" s="13"/>
      <c r="D117" s="15">
        <f t="shared" si="21"/>
        <v>1723.77</v>
      </c>
      <c r="E117" s="15">
        <f t="shared" si="22"/>
        <v>26534.75</v>
      </c>
      <c r="F117" s="16">
        <f t="shared" si="23"/>
        <v>1532.68</v>
      </c>
      <c r="G117" s="16">
        <f t="shared" si="24"/>
        <v>1394.78</v>
      </c>
      <c r="H117" s="15">
        <f t="shared" si="25"/>
        <v>4097.49</v>
      </c>
      <c r="I117" s="15">
        <f t="shared" si="26"/>
        <v>5821.26</v>
      </c>
      <c r="J117" s="15">
        <f t="shared" si="27"/>
        <v>137.9</v>
      </c>
      <c r="AX117" s="6"/>
      <c r="AY117" s="3"/>
    </row>
    <row r="118" spans="1:51" x14ac:dyDescent="0.3">
      <c r="A118" s="33">
        <v>7</v>
      </c>
      <c r="B118" s="34">
        <v>27747.238500000003</v>
      </c>
      <c r="C118" s="13"/>
      <c r="D118" s="15">
        <f t="shared" si="21"/>
        <v>1692.58</v>
      </c>
      <c r="E118" s="15">
        <f t="shared" si="22"/>
        <v>26054.66</v>
      </c>
      <c r="F118" s="16">
        <f t="shared" si="23"/>
        <v>1491.78</v>
      </c>
      <c r="G118" s="16">
        <f t="shared" si="24"/>
        <v>1356.37</v>
      </c>
      <c r="H118" s="15">
        <f t="shared" si="25"/>
        <v>4023.35</v>
      </c>
      <c r="I118" s="15">
        <f t="shared" si="26"/>
        <v>5715.93</v>
      </c>
      <c r="J118" s="15">
        <f t="shared" si="27"/>
        <v>135.41</v>
      </c>
      <c r="AX118" s="6"/>
      <c r="AY118" s="3"/>
    </row>
    <row r="119" spans="1:51" x14ac:dyDescent="0.3">
      <c r="A119" s="33">
        <v>6</v>
      </c>
      <c r="B119" s="34">
        <v>27246.473172000002</v>
      </c>
      <c r="C119" s="13"/>
      <c r="D119" s="15">
        <f t="shared" si="21"/>
        <v>1662.03</v>
      </c>
      <c r="E119" s="15">
        <f t="shared" si="22"/>
        <v>25584.44</v>
      </c>
      <c r="F119" s="16">
        <f t="shared" si="23"/>
        <v>1451.72</v>
      </c>
      <c r="G119" s="16">
        <f t="shared" si="24"/>
        <v>1318.76</v>
      </c>
      <c r="H119" s="15">
        <f t="shared" si="25"/>
        <v>3950.74</v>
      </c>
      <c r="I119" s="15">
        <f t="shared" si="26"/>
        <v>5612.77</v>
      </c>
      <c r="J119" s="15">
        <f t="shared" si="27"/>
        <v>132.96</v>
      </c>
      <c r="AX119" s="6"/>
      <c r="AY119" s="3"/>
    </row>
    <row r="120" spans="1:51" x14ac:dyDescent="0.3">
      <c r="A120" s="33">
        <v>5</v>
      </c>
      <c r="B120" s="34">
        <v>26810.933580000004</v>
      </c>
      <c r="C120" s="13"/>
      <c r="D120" s="15">
        <f t="shared" si="21"/>
        <v>1635.47</v>
      </c>
      <c r="E120" s="15">
        <f t="shared" si="22"/>
        <v>25175.46</v>
      </c>
      <c r="F120" s="16">
        <f t="shared" si="23"/>
        <v>1416.87</v>
      </c>
      <c r="G120" s="16">
        <f t="shared" si="24"/>
        <v>1286.04</v>
      </c>
      <c r="H120" s="15">
        <f t="shared" si="25"/>
        <v>3887.59</v>
      </c>
      <c r="I120" s="15">
        <f t="shared" si="26"/>
        <v>5523.06</v>
      </c>
      <c r="J120" s="15">
        <f t="shared" si="27"/>
        <v>130.83000000000001</v>
      </c>
      <c r="AX120" s="6"/>
      <c r="AY120" s="3"/>
    </row>
    <row r="121" spans="1:51" x14ac:dyDescent="0.3">
      <c r="A121" s="74">
        <v>4</v>
      </c>
      <c r="B121" s="75"/>
      <c r="C121" s="76"/>
      <c r="D121" s="77"/>
      <c r="E121" s="77"/>
      <c r="F121" s="78"/>
      <c r="G121" s="78"/>
      <c r="H121" s="77"/>
      <c r="I121" s="77"/>
      <c r="J121" s="77"/>
      <c r="AX121" s="6"/>
      <c r="AY121" s="3"/>
    </row>
    <row r="122" spans="1:51" x14ac:dyDescent="0.3">
      <c r="A122" s="33">
        <v>3</v>
      </c>
      <c r="B122" s="34">
        <v>26344.885176</v>
      </c>
      <c r="C122" s="13"/>
      <c r="D122" s="15">
        <f t="shared" si="21"/>
        <v>1607.04</v>
      </c>
      <c r="E122" s="15">
        <f t="shared" si="22"/>
        <v>24737.85</v>
      </c>
      <c r="F122" s="16">
        <f t="shared" si="23"/>
        <v>1379.59</v>
      </c>
      <c r="G122" s="16">
        <f t="shared" si="24"/>
        <v>1251.03</v>
      </c>
      <c r="H122" s="15">
        <f t="shared" si="25"/>
        <v>3820.01</v>
      </c>
      <c r="I122" s="15">
        <f t="shared" si="26"/>
        <v>5427.05</v>
      </c>
      <c r="J122" s="15">
        <f t="shared" si="27"/>
        <v>128.56</v>
      </c>
      <c r="AX122" s="6"/>
      <c r="AY122" s="3"/>
    </row>
    <row r="123" spans="1:51" x14ac:dyDescent="0.3">
      <c r="A123" s="33">
        <v>2</v>
      </c>
      <c r="B123" s="34">
        <v>26040.849084000001</v>
      </c>
      <c r="C123" s="13"/>
      <c r="D123" s="15">
        <f t="shared" si="21"/>
        <v>1588.49</v>
      </c>
      <c r="E123" s="15">
        <f t="shared" si="22"/>
        <v>24452.36</v>
      </c>
      <c r="F123" s="16">
        <f t="shared" si="23"/>
        <v>1355.27</v>
      </c>
      <c r="G123" s="16">
        <f t="shared" si="24"/>
        <v>1228.19</v>
      </c>
      <c r="H123" s="15">
        <f t="shared" si="25"/>
        <v>3775.92</v>
      </c>
      <c r="I123" s="15">
        <f t="shared" si="26"/>
        <v>5364.41</v>
      </c>
      <c r="J123" s="15">
        <f t="shared" si="27"/>
        <v>127.08</v>
      </c>
      <c r="AX123" s="6"/>
      <c r="AY123" s="3"/>
    </row>
    <row r="124" spans="1:51" x14ac:dyDescent="0.3">
      <c r="A124" s="35">
        <v>1</v>
      </c>
      <c r="B124" s="36">
        <v>25832.547540000003</v>
      </c>
      <c r="C124" s="18"/>
      <c r="D124" s="20">
        <f t="shared" si="21"/>
        <v>1575.79</v>
      </c>
      <c r="E124" s="20">
        <f t="shared" si="22"/>
        <v>24256.76</v>
      </c>
      <c r="F124" s="21">
        <f t="shared" si="23"/>
        <v>1338.6</v>
      </c>
      <c r="G124" s="21">
        <f t="shared" si="24"/>
        <v>1212.54</v>
      </c>
      <c r="H124" s="20">
        <f t="shared" si="25"/>
        <v>3745.72</v>
      </c>
      <c r="I124" s="20">
        <f t="shared" si="26"/>
        <v>5321.51</v>
      </c>
      <c r="J124" s="20">
        <f t="shared" si="27"/>
        <v>126.06</v>
      </c>
      <c r="AX124" s="6"/>
      <c r="AY124" s="3"/>
    </row>
    <row r="125" spans="1:51" x14ac:dyDescent="0.3">
      <c r="A125" s="106"/>
      <c r="B125" s="107"/>
      <c r="C125" s="107"/>
      <c r="D125" s="107"/>
      <c r="E125" s="107"/>
      <c r="F125" s="107"/>
      <c r="G125" s="107"/>
      <c r="H125" s="107"/>
      <c r="I125" s="107"/>
      <c r="J125" s="107"/>
    </row>
    <row r="126" spans="1:51" ht="27" customHeight="1" x14ac:dyDescent="0.3">
      <c r="A126" s="103" t="s">
        <v>69</v>
      </c>
      <c r="B126" s="115"/>
      <c r="C126" s="115"/>
      <c r="D126" s="115"/>
      <c r="E126" s="115"/>
      <c r="F126" s="115"/>
      <c r="G126" s="115"/>
      <c r="H126" s="115"/>
      <c r="I126" s="115"/>
      <c r="J126" s="115"/>
    </row>
    <row r="127" spans="1:51" x14ac:dyDescent="0.3"/>
    <row r="128" spans="1:51" ht="30.75" customHeight="1" x14ac:dyDescent="0.3">
      <c r="A128" s="111" t="s">
        <v>75</v>
      </c>
      <c r="B128" s="111"/>
      <c r="C128" s="111"/>
      <c r="D128" s="111"/>
      <c r="E128" s="111"/>
      <c r="F128" s="111"/>
      <c r="G128" s="111"/>
      <c r="H128" s="111"/>
      <c r="I128" s="111"/>
      <c r="J128" s="111"/>
    </row>
    <row r="129" spans="1:51" ht="19.5" customHeight="1" x14ac:dyDescent="0.3">
      <c r="A129" s="108" t="s">
        <v>76</v>
      </c>
      <c r="B129" s="112"/>
      <c r="C129" s="112"/>
      <c r="D129" s="112"/>
      <c r="E129" s="112"/>
      <c r="F129" s="112"/>
      <c r="G129" s="112"/>
      <c r="H129" s="112"/>
      <c r="I129" s="112"/>
      <c r="J129" s="112"/>
    </row>
    <row r="130" spans="1:51" x14ac:dyDescent="0.3">
      <c r="A130" s="106"/>
      <c r="B130" s="107"/>
      <c r="C130" s="107"/>
      <c r="D130" s="107"/>
      <c r="E130" s="107"/>
      <c r="F130" s="107"/>
      <c r="G130" s="107"/>
      <c r="H130" s="107"/>
      <c r="I130" s="107"/>
      <c r="J130" s="107"/>
    </row>
    <row r="131" spans="1:51" ht="89.25" customHeight="1" x14ac:dyDescent="0.3">
      <c r="A131" s="24" t="s">
        <v>0</v>
      </c>
      <c r="B131" s="22" t="s">
        <v>2</v>
      </c>
      <c r="C131" s="23"/>
      <c r="D131" s="24" t="str">
        <f>"Employee standard Contribution on salary at "&amp;TEXT(USS_Ee_conts,"0.#%")&amp;" (corresponds to column A of the PensionSMART Ts &amp; Cs)"</f>
        <v>Employee standard Contribution on salary at 6.1% (corresponds to column A of the PensionSMART Ts &amp; Cs)</v>
      </c>
      <c r="E131" s="24" t="s">
        <v>3</v>
      </c>
      <c r="F131" s="25" t="s">
        <v>4</v>
      </c>
      <c r="G131" s="25" t="s">
        <v>5</v>
      </c>
      <c r="H131" s="24" t="str">
        <f>"Employer's standard contribution at "&amp;TEXT(USS_Er_conts,"0.#%")&amp;" would be (corresponds to column B of the PensionSMART Ts &amp; Cs)"</f>
        <v>Employer's standard contribution at 14.5% would be (corresponds to column B of the PensionSMART Ts &amp; Cs)</v>
      </c>
      <c r="I131" s="24" t="s">
        <v>39</v>
      </c>
      <c r="J131" s="24" t="s">
        <v>1</v>
      </c>
    </row>
    <row r="132" spans="1:51" x14ac:dyDescent="0.3">
      <c r="A132" s="33">
        <v>29</v>
      </c>
      <c r="B132" s="34">
        <v>80147.701152000009</v>
      </c>
      <c r="C132" s="13"/>
      <c r="D132" s="15">
        <f t="shared" ref="D132:D160" si="28">ROUND(PensionableSalary*USS_Ee_conts,2)</f>
        <v>4889.01</v>
      </c>
      <c r="E132" s="15">
        <f t="shared" ref="E132:E160" si="29">ROUND(+PensionableSalary-Ee_StandardConts,2)</f>
        <v>75258.69</v>
      </c>
      <c r="F132" s="16">
        <f t="shared" ref="F132:F160" si="30">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3891.15</v>
      </c>
      <c r="G132" s="16">
        <f t="shared" ref="G132:G160" si="3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3793.37</v>
      </c>
      <c r="H132" s="15">
        <f t="shared" ref="H132:H160" si="32">ROUND(PensionableSalary*USS_Er_conts,2)</f>
        <v>11621.42</v>
      </c>
      <c r="I132" s="15">
        <f t="shared" ref="I132:I160" si="33">ROUND(Ee_StandardConts+Er_StandardCont,2)</f>
        <v>16510.43</v>
      </c>
      <c r="J132" s="15">
        <f t="shared" ref="J132:J160" si="34">ROUND(+Ee_NICs_nonPenSMART-Ee_NICs_PenSmart,2)</f>
        <v>97.78</v>
      </c>
      <c r="AX132" s="6"/>
      <c r="AY132" s="3"/>
    </row>
    <row r="133" spans="1:51" x14ac:dyDescent="0.3">
      <c r="A133" s="33">
        <v>28</v>
      </c>
      <c r="B133" s="34">
        <v>76872.737988000008</v>
      </c>
      <c r="C133" s="13"/>
      <c r="D133" s="15">
        <f t="shared" si="28"/>
        <v>4689.24</v>
      </c>
      <c r="E133" s="15">
        <f t="shared" si="29"/>
        <v>72183.5</v>
      </c>
      <c r="F133" s="16">
        <f t="shared" si="30"/>
        <v>3825.65</v>
      </c>
      <c r="G133" s="16">
        <f t="shared" si="31"/>
        <v>3731.87</v>
      </c>
      <c r="H133" s="15">
        <f t="shared" si="32"/>
        <v>11146.55</v>
      </c>
      <c r="I133" s="15">
        <f t="shared" si="33"/>
        <v>15835.79</v>
      </c>
      <c r="J133" s="15">
        <f t="shared" si="34"/>
        <v>93.78</v>
      </c>
      <c r="AX133" s="6"/>
      <c r="AY133" s="3"/>
    </row>
    <row r="134" spans="1:51" x14ac:dyDescent="0.3">
      <c r="A134" s="33">
        <v>27</v>
      </c>
      <c r="B134" s="34">
        <v>73732.434408000001</v>
      </c>
      <c r="C134" s="13"/>
      <c r="D134" s="15">
        <f t="shared" si="28"/>
        <v>4497.68</v>
      </c>
      <c r="E134" s="15">
        <f t="shared" si="29"/>
        <v>69234.75</v>
      </c>
      <c r="F134" s="16">
        <f t="shared" si="30"/>
        <v>3762.85</v>
      </c>
      <c r="G134" s="16">
        <f t="shared" si="31"/>
        <v>3672.9</v>
      </c>
      <c r="H134" s="15">
        <f t="shared" si="32"/>
        <v>10691.2</v>
      </c>
      <c r="I134" s="15">
        <f t="shared" si="33"/>
        <v>15188.88</v>
      </c>
      <c r="J134" s="15">
        <f t="shared" si="34"/>
        <v>89.95</v>
      </c>
      <c r="AX134" s="6"/>
      <c r="AY134" s="3"/>
    </row>
    <row r="135" spans="1:51" x14ac:dyDescent="0.3">
      <c r="A135" s="33">
        <v>26</v>
      </c>
      <c r="B135" s="34">
        <v>70718.374188000002</v>
      </c>
      <c r="C135" s="13"/>
      <c r="D135" s="15">
        <f t="shared" si="28"/>
        <v>4313.82</v>
      </c>
      <c r="E135" s="15">
        <f t="shared" si="29"/>
        <v>66404.55</v>
      </c>
      <c r="F135" s="16">
        <f t="shared" si="30"/>
        <v>3702.57</v>
      </c>
      <c r="G135" s="16">
        <f t="shared" si="31"/>
        <v>3616.29</v>
      </c>
      <c r="H135" s="15">
        <f t="shared" si="32"/>
        <v>10254.16</v>
      </c>
      <c r="I135" s="15">
        <f t="shared" si="33"/>
        <v>14567.98</v>
      </c>
      <c r="J135" s="15">
        <f t="shared" si="34"/>
        <v>86.28</v>
      </c>
      <c r="AX135" s="6"/>
      <c r="AY135" s="3"/>
    </row>
    <row r="136" spans="1:51" x14ac:dyDescent="0.3">
      <c r="A136" s="33">
        <v>25</v>
      </c>
      <c r="B136" s="34">
        <v>67840.025580000016</v>
      </c>
      <c r="C136" s="13"/>
      <c r="D136" s="15">
        <f t="shared" si="28"/>
        <v>4138.24</v>
      </c>
      <c r="E136" s="15">
        <f t="shared" si="29"/>
        <v>63701.79</v>
      </c>
      <c r="F136" s="16">
        <f t="shared" si="30"/>
        <v>3645</v>
      </c>
      <c r="G136" s="16">
        <f t="shared" si="31"/>
        <v>3562.24</v>
      </c>
      <c r="H136" s="15">
        <f t="shared" si="32"/>
        <v>9836.7999999999993</v>
      </c>
      <c r="I136" s="15">
        <f t="shared" si="33"/>
        <v>13975.04</v>
      </c>
      <c r="J136" s="15">
        <f t="shared" si="34"/>
        <v>82.76</v>
      </c>
      <c r="AX136" s="6"/>
      <c r="AY136" s="3"/>
    </row>
    <row r="137" spans="1:51" x14ac:dyDescent="0.3">
      <c r="A137" s="33">
        <v>24</v>
      </c>
      <c r="B137" s="34">
        <v>65073.191940000004</v>
      </c>
      <c r="C137" s="13"/>
      <c r="D137" s="15">
        <f t="shared" si="28"/>
        <v>3969.46</v>
      </c>
      <c r="E137" s="15">
        <f t="shared" si="29"/>
        <v>61103.73</v>
      </c>
      <c r="F137" s="16">
        <f t="shared" si="30"/>
        <v>3589.66</v>
      </c>
      <c r="G137" s="16">
        <f t="shared" si="31"/>
        <v>3510.27</v>
      </c>
      <c r="H137" s="15">
        <f t="shared" si="32"/>
        <v>9435.61</v>
      </c>
      <c r="I137" s="15">
        <f t="shared" si="33"/>
        <v>13405.07</v>
      </c>
      <c r="J137" s="15">
        <f t="shared" si="34"/>
        <v>79.39</v>
      </c>
      <c r="AX137" s="6"/>
      <c r="AY137" s="3"/>
    </row>
    <row r="138" spans="1:51" x14ac:dyDescent="0.3">
      <c r="A138" s="33">
        <v>23</v>
      </c>
      <c r="B138" s="34">
        <v>62432.601660000008</v>
      </c>
      <c r="C138" s="13"/>
      <c r="D138" s="15">
        <f t="shared" si="28"/>
        <v>3808.39</v>
      </c>
      <c r="E138" s="15">
        <f t="shared" si="29"/>
        <v>58624.21</v>
      </c>
      <c r="F138" s="16">
        <f t="shared" si="30"/>
        <v>3536.85</v>
      </c>
      <c r="G138" s="16">
        <f t="shared" si="31"/>
        <v>3460.68</v>
      </c>
      <c r="H138" s="15">
        <f t="shared" si="32"/>
        <v>9052.73</v>
      </c>
      <c r="I138" s="15">
        <f t="shared" si="33"/>
        <v>12861.12</v>
      </c>
      <c r="J138" s="15">
        <f t="shared" si="34"/>
        <v>76.17</v>
      </c>
      <c r="AX138" s="6"/>
      <c r="AY138" s="3"/>
    </row>
    <row r="139" spans="1:51" x14ac:dyDescent="0.3">
      <c r="A139" s="33">
        <v>22</v>
      </c>
      <c r="B139" s="34">
        <v>59903.526348000007</v>
      </c>
      <c r="C139" s="13"/>
      <c r="D139" s="15">
        <f t="shared" si="28"/>
        <v>3654.12</v>
      </c>
      <c r="E139" s="15">
        <f t="shared" si="29"/>
        <v>56249.41</v>
      </c>
      <c r="F139" s="16">
        <f t="shared" si="30"/>
        <v>3486.27</v>
      </c>
      <c r="G139" s="16">
        <f t="shared" si="31"/>
        <v>3413.19</v>
      </c>
      <c r="H139" s="15">
        <f t="shared" si="32"/>
        <v>8686.01</v>
      </c>
      <c r="I139" s="15">
        <f t="shared" si="33"/>
        <v>12340.13</v>
      </c>
      <c r="J139" s="15">
        <f t="shared" si="34"/>
        <v>73.08</v>
      </c>
      <c r="AX139" s="6"/>
      <c r="AY139" s="3"/>
    </row>
    <row r="140" spans="1:51" x14ac:dyDescent="0.3">
      <c r="A140" s="33">
        <v>21</v>
      </c>
      <c r="B140" s="34">
        <v>57472.289640000003</v>
      </c>
      <c r="C140" s="13"/>
      <c r="D140" s="15">
        <f t="shared" si="28"/>
        <v>3505.81</v>
      </c>
      <c r="E140" s="15">
        <f t="shared" si="29"/>
        <v>53966.48</v>
      </c>
      <c r="F140" s="16">
        <f t="shared" si="30"/>
        <v>3437.65</v>
      </c>
      <c r="G140" s="16">
        <f t="shared" si="31"/>
        <v>3367.53</v>
      </c>
      <c r="H140" s="15">
        <f t="shared" si="32"/>
        <v>8333.48</v>
      </c>
      <c r="I140" s="15">
        <f t="shared" si="33"/>
        <v>11839.29</v>
      </c>
      <c r="J140" s="15">
        <f t="shared" si="34"/>
        <v>70.12</v>
      </c>
      <c r="AX140" s="6"/>
      <c r="AY140" s="3"/>
    </row>
    <row r="141" spans="1:51" x14ac:dyDescent="0.3">
      <c r="A141" s="33">
        <v>20</v>
      </c>
      <c r="B141" s="34">
        <v>55144.151676000009</v>
      </c>
      <c r="C141" s="13"/>
      <c r="D141" s="15">
        <f t="shared" si="28"/>
        <v>3363.79</v>
      </c>
      <c r="E141" s="15">
        <f t="shared" si="29"/>
        <v>51780.36</v>
      </c>
      <c r="F141" s="16">
        <f t="shared" si="30"/>
        <v>3391.08</v>
      </c>
      <c r="G141" s="16">
        <f t="shared" si="31"/>
        <v>3323.81</v>
      </c>
      <c r="H141" s="15">
        <f t="shared" si="32"/>
        <v>7995.9</v>
      </c>
      <c r="I141" s="15">
        <f t="shared" si="33"/>
        <v>11359.69</v>
      </c>
      <c r="J141" s="15">
        <f t="shared" si="34"/>
        <v>67.27</v>
      </c>
      <c r="AX141" s="6"/>
      <c r="AY141" s="3"/>
    </row>
    <row r="142" spans="1:51" x14ac:dyDescent="0.3">
      <c r="A142" s="33">
        <v>19</v>
      </c>
      <c r="B142" s="34">
        <v>52922.268540000005</v>
      </c>
      <c r="C142" s="13"/>
      <c r="D142" s="15">
        <f t="shared" si="28"/>
        <v>3228.26</v>
      </c>
      <c r="E142" s="15">
        <f t="shared" si="29"/>
        <v>49694.01</v>
      </c>
      <c r="F142" s="16">
        <f t="shared" si="30"/>
        <v>3346.65</v>
      </c>
      <c r="G142" s="16">
        <f t="shared" si="31"/>
        <v>3247.52</v>
      </c>
      <c r="H142" s="15">
        <f t="shared" si="32"/>
        <v>7673.73</v>
      </c>
      <c r="I142" s="15">
        <f t="shared" si="33"/>
        <v>10901.99</v>
      </c>
      <c r="J142" s="15">
        <f t="shared" si="34"/>
        <v>99.13</v>
      </c>
      <c r="AX142" s="6"/>
      <c r="AY142" s="3"/>
    </row>
    <row r="143" spans="1:51" x14ac:dyDescent="0.3">
      <c r="A143" s="33">
        <v>18</v>
      </c>
      <c r="B143" s="34">
        <v>50892.906528000007</v>
      </c>
      <c r="C143" s="13"/>
      <c r="D143" s="15">
        <f t="shared" si="28"/>
        <v>3104.47</v>
      </c>
      <c r="E143" s="15">
        <f t="shared" si="29"/>
        <v>47788.44</v>
      </c>
      <c r="F143" s="16">
        <f t="shared" si="30"/>
        <v>3306.06</v>
      </c>
      <c r="G143" s="16">
        <f t="shared" si="31"/>
        <v>3095.08</v>
      </c>
      <c r="H143" s="15">
        <f t="shared" si="32"/>
        <v>7379.47</v>
      </c>
      <c r="I143" s="15">
        <f t="shared" si="33"/>
        <v>10483.94</v>
      </c>
      <c r="J143" s="15">
        <f t="shared" si="34"/>
        <v>210.98</v>
      </c>
      <c r="AX143" s="6"/>
      <c r="AY143" s="3"/>
    </row>
    <row r="144" spans="1:51" x14ac:dyDescent="0.3">
      <c r="A144" s="33">
        <v>17</v>
      </c>
      <c r="B144" s="34">
        <v>49017.140604000007</v>
      </c>
      <c r="C144" s="13"/>
      <c r="D144" s="15">
        <f t="shared" si="28"/>
        <v>2990.05</v>
      </c>
      <c r="E144" s="15">
        <f t="shared" si="29"/>
        <v>46027.09</v>
      </c>
      <c r="F144" s="16">
        <f t="shared" si="30"/>
        <v>3193.37</v>
      </c>
      <c r="G144" s="16">
        <f t="shared" si="31"/>
        <v>2954.17</v>
      </c>
      <c r="H144" s="15">
        <f t="shared" si="32"/>
        <v>7107.49</v>
      </c>
      <c r="I144" s="15">
        <f t="shared" si="33"/>
        <v>10097.540000000001</v>
      </c>
      <c r="J144" s="15">
        <f t="shared" si="34"/>
        <v>239.2</v>
      </c>
      <c r="AX144" s="6"/>
      <c r="AY144" s="3"/>
    </row>
    <row r="145" spans="1:51" x14ac:dyDescent="0.3">
      <c r="A145" s="33">
        <v>16</v>
      </c>
      <c r="B145" s="34">
        <v>47223.432864000002</v>
      </c>
      <c r="C145" s="13"/>
      <c r="D145" s="15">
        <f t="shared" si="28"/>
        <v>2880.63</v>
      </c>
      <c r="E145" s="15">
        <f t="shared" si="29"/>
        <v>44342.8</v>
      </c>
      <c r="F145" s="16">
        <f t="shared" si="30"/>
        <v>3049.87</v>
      </c>
      <c r="G145" s="16">
        <f t="shared" si="31"/>
        <v>2819.42</v>
      </c>
      <c r="H145" s="15">
        <f t="shared" si="32"/>
        <v>6847.4</v>
      </c>
      <c r="I145" s="15">
        <f t="shared" si="33"/>
        <v>9728.0300000000007</v>
      </c>
      <c r="J145" s="15">
        <f t="shared" si="34"/>
        <v>230.45</v>
      </c>
      <c r="AX145" s="6"/>
      <c r="AY145" s="3"/>
    </row>
    <row r="146" spans="1:51" x14ac:dyDescent="0.3">
      <c r="A146" s="33">
        <v>15</v>
      </c>
      <c r="B146" s="34">
        <v>45508.627224000003</v>
      </c>
      <c r="C146" s="13"/>
      <c r="D146" s="15">
        <f t="shared" si="28"/>
        <v>2776.03</v>
      </c>
      <c r="E146" s="15">
        <f t="shared" si="29"/>
        <v>42732.6</v>
      </c>
      <c r="F146" s="16">
        <f t="shared" si="30"/>
        <v>2912.69</v>
      </c>
      <c r="G146" s="16">
        <f t="shared" si="31"/>
        <v>2690.61</v>
      </c>
      <c r="H146" s="15">
        <f t="shared" si="32"/>
        <v>6598.75</v>
      </c>
      <c r="I146" s="15">
        <f t="shared" si="33"/>
        <v>9374.7800000000007</v>
      </c>
      <c r="J146" s="15">
        <f t="shared" si="34"/>
        <v>222.08</v>
      </c>
      <c r="AX146" s="6"/>
      <c r="AY146" s="3"/>
    </row>
    <row r="147" spans="1:51" x14ac:dyDescent="0.3">
      <c r="A147" s="33">
        <v>14</v>
      </c>
      <c r="B147" s="34">
        <v>43863.255432000005</v>
      </c>
      <c r="C147" s="13"/>
      <c r="D147" s="15">
        <f t="shared" si="28"/>
        <v>2675.66</v>
      </c>
      <c r="E147" s="15">
        <f t="shared" si="29"/>
        <v>41187.599999999999</v>
      </c>
      <c r="F147" s="16">
        <f t="shared" si="30"/>
        <v>2781.06</v>
      </c>
      <c r="G147" s="16">
        <f t="shared" si="31"/>
        <v>2567.0100000000002</v>
      </c>
      <c r="H147" s="15">
        <f t="shared" si="32"/>
        <v>6360.17</v>
      </c>
      <c r="I147" s="15">
        <f t="shared" si="33"/>
        <v>9035.83</v>
      </c>
      <c r="J147" s="15">
        <f t="shared" si="34"/>
        <v>214.05</v>
      </c>
      <c r="AX147" s="6"/>
      <c r="AY147" s="3"/>
    </row>
    <row r="148" spans="1:51" hidden="1" x14ac:dyDescent="0.3">
      <c r="A148" s="33">
        <v>13</v>
      </c>
      <c r="B148" s="34"/>
      <c r="C148" s="13"/>
      <c r="D148" s="15">
        <f t="shared" si="28"/>
        <v>0</v>
      </c>
      <c r="E148" s="15">
        <f t="shared" si="29"/>
        <v>0</v>
      </c>
      <c r="F148" s="16">
        <f t="shared" si="30"/>
        <v>2002288.18</v>
      </c>
      <c r="G148" s="16">
        <f t="shared" si="31"/>
        <v>0</v>
      </c>
      <c r="H148" s="15">
        <f t="shared" si="32"/>
        <v>0</v>
      </c>
      <c r="I148" s="15">
        <f t="shared" si="33"/>
        <v>0</v>
      </c>
      <c r="J148" s="15">
        <f t="shared" si="34"/>
        <v>2002288.18</v>
      </c>
      <c r="AX148" s="6"/>
      <c r="AY148" s="3"/>
    </row>
    <row r="149" spans="1:51" hidden="1" x14ac:dyDescent="0.3">
      <c r="A149" s="33">
        <v>12</v>
      </c>
      <c r="B149" s="34"/>
      <c r="C149" s="13"/>
      <c r="D149" s="15">
        <f t="shared" si="28"/>
        <v>0</v>
      </c>
      <c r="E149" s="15">
        <f t="shared" si="29"/>
        <v>0</v>
      </c>
      <c r="F149" s="16">
        <f t="shared" si="30"/>
        <v>2002288.18</v>
      </c>
      <c r="G149" s="16">
        <f t="shared" si="31"/>
        <v>0</v>
      </c>
      <c r="H149" s="15">
        <f t="shared" si="32"/>
        <v>0</v>
      </c>
      <c r="I149" s="15">
        <f t="shared" si="33"/>
        <v>0</v>
      </c>
      <c r="J149" s="15">
        <f t="shared" si="34"/>
        <v>2002288.18</v>
      </c>
      <c r="AX149" s="6"/>
      <c r="AY149" s="3"/>
    </row>
    <row r="150" spans="1:51" hidden="1" x14ac:dyDescent="0.3">
      <c r="A150" s="33">
        <v>11</v>
      </c>
      <c r="B150" s="34"/>
      <c r="C150" s="13"/>
      <c r="D150" s="15">
        <f t="shared" si="28"/>
        <v>0</v>
      </c>
      <c r="E150" s="15">
        <f t="shared" si="29"/>
        <v>0</v>
      </c>
      <c r="F150" s="16">
        <f t="shared" si="30"/>
        <v>2002288.18</v>
      </c>
      <c r="G150" s="16">
        <f t="shared" si="31"/>
        <v>0</v>
      </c>
      <c r="H150" s="15">
        <f t="shared" si="32"/>
        <v>0</v>
      </c>
      <c r="I150" s="15">
        <f t="shared" si="33"/>
        <v>0</v>
      </c>
      <c r="J150" s="15">
        <f t="shared" si="34"/>
        <v>2002288.18</v>
      </c>
      <c r="AX150" s="6"/>
      <c r="AY150" s="3"/>
    </row>
    <row r="151" spans="1:51" hidden="1" x14ac:dyDescent="0.3">
      <c r="A151" s="33">
        <v>10</v>
      </c>
      <c r="B151" s="34"/>
      <c r="C151" s="13"/>
      <c r="D151" s="15">
        <f t="shared" si="28"/>
        <v>0</v>
      </c>
      <c r="E151" s="15">
        <f t="shared" si="29"/>
        <v>0</v>
      </c>
      <c r="F151" s="16">
        <f t="shared" si="30"/>
        <v>2002288.18</v>
      </c>
      <c r="G151" s="16">
        <f t="shared" si="31"/>
        <v>0</v>
      </c>
      <c r="H151" s="15">
        <f t="shared" si="32"/>
        <v>0</v>
      </c>
      <c r="I151" s="15">
        <f t="shared" si="33"/>
        <v>0</v>
      </c>
      <c r="J151" s="15">
        <f t="shared" si="34"/>
        <v>2002288.18</v>
      </c>
      <c r="AX151" s="6"/>
      <c r="AY151" s="3"/>
    </row>
    <row r="152" spans="1:51" hidden="1" x14ac:dyDescent="0.3">
      <c r="A152" s="33">
        <v>9</v>
      </c>
      <c r="B152" s="34"/>
      <c r="C152" s="13"/>
      <c r="D152" s="15">
        <f t="shared" si="28"/>
        <v>0</v>
      </c>
      <c r="E152" s="15">
        <f t="shared" si="29"/>
        <v>0</v>
      </c>
      <c r="F152" s="16">
        <f t="shared" si="30"/>
        <v>2002288.18</v>
      </c>
      <c r="G152" s="16">
        <f t="shared" si="31"/>
        <v>0</v>
      </c>
      <c r="H152" s="15">
        <f t="shared" si="32"/>
        <v>0</v>
      </c>
      <c r="I152" s="15">
        <f t="shared" si="33"/>
        <v>0</v>
      </c>
      <c r="J152" s="15">
        <f t="shared" si="34"/>
        <v>2002288.18</v>
      </c>
      <c r="AX152" s="6"/>
      <c r="AY152" s="3"/>
    </row>
    <row r="153" spans="1:51" hidden="1" x14ac:dyDescent="0.3">
      <c r="A153" s="33">
        <v>8</v>
      </c>
      <c r="B153" s="34"/>
      <c r="C153" s="13"/>
      <c r="D153" s="15">
        <f t="shared" si="28"/>
        <v>0</v>
      </c>
      <c r="E153" s="15">
        <f t="shared" si="29"/>
        <v>0</v>
      </c>
      <c r="F153" s="16">
        <f t="shared" si="30"/>
        <v>2002288.18</v>
      </c>
      <c r="G153" s="16">
        <f t="shared" si="31"/>
        <v>0</v>
      </c>
      <c r="H153" s="15">
        <f t="shared" si="32"/>
        <v>0</v>
      </c>
      <c r="I153" s="15">
        <f t="shared" si="33"/>
        <v>0</v>
      </c>
      <c r="J153" s="15">
        <f t="shared" si="34"/>
        <v>2002288.18</v>
      </c>
      <c r="AX153" s="6"/>
      <c r="AY153" s="3"/>
    </row>
    <row r="154" spans="1:51" hidden="1" x14ac:dyDescent="0.3">
      <c r="A154" s="33">
        <v>7</v>
      </c>
      <c r="B154" s="34"/>
      <c r="C154" s="13"/>
      <c r="D154" s="15">
        <f t="shared" si="28"/>
        <v>0</v>
      </c>
      <c r="E154" s="15">
        <f t="shared" si="29"/>
        <v>0</v>
      </c>
      <c r="F154" s="16">
        <f t="shared" si="30"/>
        <v>2002288.18</v>
      </c>
      <c r="G154" s="16">
        <f t="shared" si="31"/>
        <v>0</v>
      </c>
      <c r="H154" s="15">
        <f t="shared" si="32"/>
        <v>0</v>
      </c>
      <c r="I154" s="15">
        <f t="shared" si="33"/>
        <v>0</v>
      </c>
      <c r="J154" s="15">
        <f t="shared" si="34"/>
        <v>2002288.18</v>
      </c>
      <c r="AX154" s="6"/>
      <c r="AY154" s="3"/>
    </row>
    <row r="155" spans="1:51" hidden="1" x14ac:dyDescent="0.3">
      <c r="A155" s="33">
        <v>6</v>
      </c>
      <c r="B155" s="34"/>
      <c r="C155" s="13"/>
      <c r="D155" s="15">
        <f t="shared" si="28"/>
        <v>0</v>
      </c>
      <c r="E155" s="15">
        <f t="shared" si="29"/>
        <v>0</v>
      </c>
      <c r="F155" s="16">
        <f t="shared" si="30"/>
        <v>2002288.18</v>
      </c>
      <c r="G155" s="16">
        <f t="shared" si="31"/>
        <v>0</v>
      </c>
      <c r="H155" s="15">
        <f t="shared" si="32"/>
        <v>0</v>
      </c>
      <c r="I155" s="15">
        <f t="shared" si="33"/>
        <v>0</v>
      </c>
      <c r="J155" s="15">
        <f t="shared" si="34"/>
        <v>2002288.18</v>
      </c>
      <c r="AX155" s="6"/>
      <c r="AY155" s="3"/>
    </row>
    <row r="156" spans="1:51" hidden="1" x14ac:dyDescent="0.3">
      <c r="A156" s="33">
        <v>5</v>
      </c>
      <c r="B156" s="34"/>
      <c r="C156" s="13"/>
      <c r="D156" s="15">
        <f t="shared" si="28"/>
        <v>0</v>
      </c>
      <c r="E156" s="15">
        <f t="shared" si="29"/>
        <v>0</v>
      </c>
      <c r="F156" s="16">
        <f t="shared" si="30"/>
        <v>2002288.18</v>
      </c>
      <c r="G156" s="16">
        <f t="shared" si="31"/>
        <v>0</v>
      </c>
      <c r="H156" s="15">
        <f t="shared" si="32"/>
        <v>0</v>
      </c>
      <c r="I156" s="15">
        <f t="shared" si="33"/>
        <v>0</v>
      </c>
      <c r="J156" s="15">
        <f t="shared" si="34"/>
        <v>2002288.18</v>
      </c>
      <c r="AX156" s="6"/>
      <c r="AY156" s="3"/>
    </row>
    <row r="157" spans="1:51" hidden="1" x14ac:dyDescent="0.3">
      <c r="A157" s="33">
        <v>4</v>
      </c>
      <c r="B157" s="34"/>
      <c r="C157" s="13"/>
      <c r="D157" s="15">
        <f t="shared" si="28"/>
        <v>0</v>
      </c>
      <c r="E157" s="15">
        <f t="shared" si="29"/>
        <v>0</v>
      </c>
      <c r="F157" s="16">
        <f t="shared" si="30"/>
        <v>2002288.18</v>
      </c>
      <c r="G157" s="16">
        <f t="shared" si="31"/>
        <v>0</v>
      </c>
      <c r="H157" s="15">
        <f t="shared" si="32"/>
        <v>0</v>
      </c>
      <c r="I157" s="15">
        <f t="shared" si="33"/>
        <v>0</v>
      </c>
      <c r="J157" s="15">
        <f t="shared" si="34"/>
        <v>2002288.18</v>
      </c>
      <c r="AX157" s="6"/>
      <c r="AY157" s="3"/>
    </row>
    <row r="158" spans="1:51" hidden="1" x14ac:dyDescent="0.3">
      <c r="A158" s="33">
        <v>3</v>
      </c>
      <c r="B158" s="34"/>
      <c r="C158" s="13"/>
      <c r="D158" s="15">
        <f t="shared" si="28"/>
        <v>0</v>
      </c>
      <c r="E158" s="15">
        <f t="shared" si="29"/>
        <v>0</v>
      </c>
      <c r="F158" s="16">
        <f t="shared" si="30"/>
        <v>2002288.18</v>
      </c>
      <c r="G158" s="16">
        <f t="shared" si="31"/>
        <v>0</v>
      </c>
      <c r="H158" s="15">
        <f t="shared" si="32"/>
        <v>0</v>
      </c>
      <c r="I158" s="15">
        <f t="shared" si="33"/>
        <v>0</v>
      </c>
      <c r="J158" s="15">
        <f t="shared" si="34"/>
        <v>2002288.18</v>
      </c>
      <c r="AX158" s="6"/>
      <c r="AY158" s="3"/>
    </row>
    <row r="159" spans="1:51" hidden="1" x14ac:dyDescent="0.3">
      <c r="A159" s="33">
        <v>2</v>
      </c>
      <c r="B159" s="34"/>
      <c r="C159" s="13"/>
      <c r="D159" s="15">
        <f t="shared" si="28"/>
        <v>0</v>
      </c>
      <c r="E159" s="15">
        <f t="shared" si="29"/>
        <v>0</v>
      </c>
      <c r="F159" s="16">
        <f t="shared" si="30"/>
        <v>2002288.18</v>
      </c>
      <c r="G159" s="16">
        <f t="shared" si="31"/>
        <v>0</v>
      </c>
      <c r="H159" s="15">
        <f t="shared" si="32"/>
        <v>0</v>
      </c>
      <c r="I159" s="15">
        <f t="shared" si="33"/>
        <v>0</v>
      </c>
      <c r="J159" s="15">
        <f t="shared" si="34"/>
        <v>2002288.18</v>
      </c>
      <c r="AX159" s="6"/>
      <c r="AY159" s="3"/>
    </row>
    <row r="160" spans="1:51" hidden="1" x14ac:dyDescent="0.3">
      <c r="A160" s="33">
        <v>1</v>
      </c>
      <c r="B160" s="34"/>
      <c r="C160" s="13"/>
      <c r="D160" s="15">
        <f t="shared" si="28"/>
        <v>0</v>
      </c>
      <c r="E160" s="15">
        <f t="shared" si="29"/>
        <v>0</v>
      </c>
      <c r="F160" s="16">
        <f t="shared" si="30"/>
        <v>2002288.18</v>
      </c>
      <c r="G160" s="16">
        <f t="shared" si="31"/>
        <v>0</v>
      </c>
      <c r="H160" s="15">
        <f t="shared" si="32"/>
        <v>0</v>
      </c>
      <c r="I160" s="15">
        <f t="shared" si="33"/>
        <v>0</v>
      </c>
      <c r="J160" s="15">
        <f t="shared" si="34"/>
        <v>2002288.18</v>
      </c>
      <c r="AX160" s="6"/>
      <c r="AY160" s="3"/>
    </row>
    <row r="161" spans="1:51" x14ac:dyDescent="0.3">
      <c r="A161" s="106"/>
      <c r="B161" s="107"/>
      <c r="C161" s="107"/>
      <c r="D161" s="107"/>
      <c r="E161" s="107"/>
      <c r="F161" s="107"/>
      <c r="G161" s="107"/>
      <c r="H161" s="107"/>
      <c r="I161" s="107"/>
      <c r="J161" s="107"/>
    </row>
    <row r="162" spans="1:51" ht="27" customHeight="1" x14ac:dyDescent="0.3">
      <c r="A162" s="103" t="s">
        <v>69</v>
      </c>
      <c r="B162" s="115"/>
      <c r="C162" s="115"/>
      <c r="D162" s="115"/>
      <c r="E162" s="115"/>
      <c r="F162" s="115"/>
      <c r="G162" s="115"/>
      <c r="H162" s="115"/>
      <c r="I162" s="115"/>
      <c r="J162" s="115"/>
    </row>
    <row r="163" spans="1:51" x14ac:dyDescent="0.3"/>
    <row r="164" spans="1:51" ht="30.75" customHeight="1" x14ac:dyDescent="0.3">
      <c r="A164" s="111" t="s">
        <v>75</v>
      </c>
      <c r="B164" s="111"/>
      <c r="C164" s="111"/>
      <c r="D164" s="111"/>
      <c r="E164" s="111"/>
      <c r="F164" s="111"/>
      <c r="G164" s="111"/>
      <c r="H164" s="111"/>
      <c r="I164" s="111"/>
      <c r="J164" s="111"/>
    </row>
    <row r="165" spans="1:51" ht="19.5" customHeight="1" x14ac:dyDescent="0.3">
      <c r="A165" s="108" t="s">
        <v>77</v>
      </c>
      <c r="B165" s="109"/>
      <c r="C165" s="109"/>
      <c r="D165" s="109"/>
      <c r="E165" s="109"/>
      <c r="F165" s="109"/>
      <c r="G165" s="109"/>
      <c r="H165" s="109"/>
      <c r="I165" s="109"/>
      <c r="J165" s="109"/>
    </row>
    <row r="166" spans="1:51" x14ac:dyDescent="0.3">
      <c r="A166" s="106"/>
      <c r="B166" s="107"/>
      <c r="C166" s="107"/>
      <c r="D166" s="107"/>
      <c r="E166" s="107"/>
      <c r="F166" s="107"/>
      <c r="G166" s="107"/>
      <c r="H166" s="107"/>
      <c r="I166" s="107"/>
      <c r="J166" s="107"/>
    </row>
    <row r="167" spans="1:51" ht="89.25" customHeight="1" x14ac:dyDescent="0.3">
      <c r="A167" s="24" t="s">
        <v>0</v>
      </c>
      <c r="B167" s="22" t="s">
        <v>2</v>
      </c>
      <c r="C167" s="23"/>
      <c r="D167" s="24" t="str">
        <f>"Employee standard Contribution on salary at "&amp;TEXT(USS_Ee_conts,"0.#%")&amp;" (corresponds to column A of the PensionSMART Ts &amp; Cs)"</f>
        <v>Employee standard Contribution on salary at 6.1% (corresponds to column A of the PensionSMART Ts &amp; Cs)</v>
      </c>
      <c r="E167" s="24" t="s">
        <v>3</v>
      </c>
      <c r="F167" s="25" t="s">
        <v>4</v>
      </c>
      <c r="G167" s="25" t="s">
        <v>5</v>
      </c>
      <c r="H167" s="24" t="str">
        <f>"Employer's standard contribution at "&amp;TEXT(USS_Er_conts,"0.#%")&amp;" would be (corresponds to column B of the PensionSMART Ts &amp; Cs)"</f>
        <v>Employer's standard contribution at 14.5% would be (corresponds to column B of the PensionSMART Ts &amp; Cs)</v>
      </c>
      <c r="I167" s="24" t="s">
        <v>39</v>
      </c>
      <c r="J167" s="24" t="s">
        <v>1</v>
      </c>
    </row>
    <row r="168" spans="1:51" x14ac:dyDescent="0.3">
      <c r="A168" s="33">
        <v>29</v>
      </c>
      <c r="B168" s="34">
        <v>76781.211552000022</v>
      </c>
      <c r="C168" s="13"/>
      <c r="D168" s="15">
        <f t="shared" ref="D168:D196" si="35">ROUND(PensionableSalary*USS_Ee_conts,2)</f>
        <v>4683.6499999999996</v>
      </c>
      <c r="E168" s="15">
        <f t="shared" ref="E168:E196" si="36">ROUND(+PensionableSalary-Ee_StandardConts,2)</f>
        <v>72097.56</v>
      </c>
      <c r="F168" s="16">
        <f t="shared" ref="F168:F196" si="37">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3823.82</v>
      </c>
      <c r="G168" s="16">
        <f t="shared" ref="G168:G196" si="38">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3730.15</v>
      </c>
      <c r="H168" s="15">
        <f t="shared" ref="H168:H196" si="39">ROUND(PensionableSalary*USS_Er_conts,2)</f>
        <v>11133.28</v>
      </c>
      <c r="I168" s="15">
        <f t="shared" ref="I168:I196" si="40">ROUND(Ee_StandardConts+Er_StandardCont,2)</f>
        <v>15816.93</v>
      </c>
      <c r="J168" s="15">
        <f t="shared" ref="J168:J196" si="41">ROUND(+Ee_NICs_nonPenSMART-Ee_NICs_PenSmart,2)</f>
        <v>93.67</v>
      </c>
      <c r="AX168" s="6"/>
      <c r="AY168" s="3"/>
    </row>
    <row r="169" spans="1:51" x14ac:dyDescent="0.3">
      <c r="A169" s="33">
        <v>28</v>
      </c>
      <c r="B169" s="34">
        <v>73506.248388000007</v>
      </c>
      <c r="C169" s="13"/>
      <c r="D169" s="15">
        <f t="shared" si="35"/>
        <v>4483.88</v>
      </c>
      <c r="E169" s="15">
        <f t="shared" si="36"/>
        <v>69022.37</v>
      </c>
      <c r="F169" s="16">
        <f t="shared" si="37"/>
        <v>3758.32</v>
      </c>
      <c r="G169" s="16">
        <f t="shared" si="38"/>
        <v>3668.65</v>
      </c>
      <c r="H169" s="15">
        <f t="shared" si="39"/>
        <v>10658.41</v>
      </c>
      <c r="I169" s="15">
        <f t="shared" si="40"/>
        <v>15142.29</v>
      </c>
      <c r="J169" s="15">
        <f t="shared" si="41"/>
        <v>89.67</v>
      </c>
      <c r="AX169" s="6"/>
      <c r="AY169" s="3"/>
    </row>
    <row r="170" spans="1:51" x14ac:dyDescent="0.3">
      <c r="A170" s="33">
        <v>27</v>
      </c>
      <c r="B170" s="34">
        <v>70365.944808</v>
      </c>
      <c r="C170" s="13"/>
      <c r="D170" s="15">
        <f t="shared" si="35"/>
        <v>4292.32</v>
      </c>
      <c r="E170" s="15">
        <f t="shared" si="36"/>
        <v>66073.62</v>
      </c>
      <c r="F170" s="16">
        <f t="shared" si="37"/>
        <v>3695.52</v>
      </c>
      <c r="G170" s="16">
        <f t="shared" si="38"/>
        <v>3609.67</v>
      </c>
      <c r="H170" s="15">
        <f t="shared" si="39"/>
        <v>10203.06</v>
      </c>
      <c r="I170" s="15">
        <f t="shared" si="40"/>
        <v>14495.38</v>
      </c>
      <c r="J170" s="15">
        <f t="shared" si="41"/>
        <v>85.85</v>
      </c>
      <c r="AX170" s="6"/>
      <c r="AY170" s="3"/>
    </row>
    <row r="171" spans="1:51" x14ac:dyDescent="0.3">
      <c r="A171" s="33">
        <v>26</v>
      </c>
      <c r="B171" s="34">
        <v>67351.884588000015</v>
      </c>
      <c r="C171" s="13"/>
      <c r="D171" s="15">
        <f t="shared" si="35"/>
        <v>4108.46</v>
      </c>
      <c r="E171" s="15">
        <f t="shared" si="36"/>
        <v>63243.42</v>
      </c>
      <c r="F171" s="16">
        <f t="shared" si="37"/>
        <v>3635.24</v>
      </c>
      <c r="G171" s="16">
        <f t="shared" si="38"/>
        <v>3553.07</v>
      </c>
      <c r="H171" s="15">
        <f t="shared" si="39"/>
        <v>9766.02</v>
      </c>
      <c r="I171" s="15">
        <f t="shared" si="40"/>
        <v>13874.48</v>
      </c>
      <c r="J171" s="15">
        <f t="shared" si="41"/>
        <v>82.17</v>
      </c>
      <c r="AX171" s="6"/>
      <c r="AY171" s="3"/>
    </row>
    <row r="172" spans="1:51" x14ac:dyDescent="0.3">
      <c r="A172" s="33">
        <v>25</v>
      </c>
      <c r="B172" s="34">
        <v>64473.535980000008</v>
      </c>
      <c r="C172" s="13"/>
      <c r="D172" s="15">
        <f t="shared" si="35"/>
        <v>3932.89</v>
      </c>
      <c r="E172" s="15">
        <f t="shared" si="36"/>
        <v>60540.65</v>
      </c>
      <c r="F172" s="16">
        <f t="shared" si="37"/>
        <v>3577.67</v>
      </c>
      <c r="G172" s="16">
        <f t="shared" si="38"/>
        <v>3499.01</v>
      </c>
      <c r="H172" s="15">
        <f t="shared" si="39"/>
        <v>9348.66</v>
      </c>
      <c r="I172" s="15">
        <f t="shared" si="40"/>
        <v>13281.55</v>
      </c>
      <c r="J172" s="15">
        <f t="shared" si="41"/>
        <v>78.66</v>
      </c>
      <c r="AX172" s="6"/>
      <c r="AY172" s="3"/>
    </row>
    <row r="173" spans="1:51" x14ac:dyDescent="0.3">
      <c r="A173" s="33">
        <v>24</v>
      </c>
      <c r="B173" s="34">
        <v>61706.702340000011</v>
      </c>
      <c r="C173" s="13"/>
      <c r="D173" s="15">
        <f t="shared" si="35"/>
        <v>3764.11</v>
      </c>
      <c r="E173" s="15">
        <f t="shared" si="36"/>
        <v>57942.59</v>
      </c>
      <c r="F173" s="16">
        <f t="shared" si="37"/>
        <v>3522.33</v>
      </c>
      <c r="G173" s="16">
        <f t="shared" si="38"/>
        <v>3447.05</v>
      </c>
      <c r="H173" s="15">
        <f t="shared" si="39"/>
        <v>8947.4699999999993</v>
      </c>
      <c r="I173" s="15">
        <f t="shared" si="40"/>
        <v>12711.58</v>
      </c>
      <c r="J173" s="15">
        <f t="shared" si="41"/>
        <v>75.28</v>
      </c>
      <c r="AX173" s="6"/>
      <c r="AY173" s="3"/>
    </row>
    <row r="174" spans="1:51" x14ac:dyDescent="0.3">
      <c r="A174" s="33">
        <v>23</v>
      </c>
      <c r="B174" s="34">
        <v>59066.112060000007</v>
      </c>
      <c r="C174" s="13"/>
      <c r="D174" s="15">
        <f t="shared" si="35"/>
        <v>3603.03</v>
      </c>
      <c r="E174" s="15">
        <f t="shared" si="36"/>
        <v>55463.08</v>
      </c>
      <c r="F174" s="16">
        <f t="shared" si="37"/>
        <v>3469.52</v>
      </c>
      <c r="G174" s="16">
        <f t="shared" si="38"/>
        <v>3397.46</v>
      </c>
      <c r="H174" s="15">
        <f t="shared" si="39"/>
        <v>8564.59</v>
      </c>
      <c r="I174" s="15">
        <f t="shared" si="40"/>
        <v>12167.62</v>
      </c>
      <c r="J174" s="15">
        <f t="shared" si="41"/>
        <v>72.06</v>
      </c>
      <c r="AX174" s="6"/>
      <c r="AY174" s="3"/>
    </row>
    <row r="175" spans="1:51" x14ac:dyDescent="0.3">
      <c r="A175" s="33">
        <v>22</v>
      </c>
      <c r="B175" s="34">
        <v>56537.036748000013</v>
      </c>
      <c r="C175" s="13"/>
      <c r="D175" s="15">
        <f t="shared" si="35"/>
        <v>3448.76</v>
      </c>
      <c r="E175" s="15">
        <f t="shared" si="36"/>
        <v>53088.28</v>
      </c>
      <c r="F175" s="16">
        <f t="shared" si="37"/>
        <v>3418.94</v>
      </c>
      <c r="G175" s="16">
        <f t="shared" si="38"/>
        <v>3349.97</v>
      </c>
      <c r="H175" s="15">
        <f t="shared" si="39"/>
        <v>8197.8700000000008</v>
      </c>
      <c r="I175" s="15">
        <f t="shared" si="40"/>
        <v>11646.63</v>
      </c>
      <c r="J175" s="15">
        <f t="shared" si="41"/>
        <v>68.97</v>
      </c>
      <c r="AX175" s="6"/>
      <c r="AY175" s="3"/>
    </row>
    <row r="176" spans="1:51" x14ac:dyDescent="0.3">
      <c r="A176" s="33">
        <v>21</v>
      </c>
      <c r="B176" s="34">
        <v>54105.800040000002</v>
      </c>
      <c r="C176" s="13"/>
      <c r="D176" s="15">
        <f t="shared" si="35"/>
        <v>3300.45</v>
      </c>
      <c r="E176" s="15">
        <f t="shared" si="36"/>
        <v>50805.35</v>
      </c>
      <c r="F176" s="16">
        <f t="shared" si="37"/>
        <v>3370.32</v>
      </c>
      <c r="G176" s="16">
        <f t="shared" si="38"/>
        <v>3304.31</v>
      </c>
      <c r="H176" s="15">
        <f t="shared" si="39"/>
        <v>7845.34</v>
      </c>
      <c r="I176" s="15">
        <f t="shared" si="40"/>
        <v>11145.79</v>
      </c>
      <c r="J176" s="15">
        <f t="shared" si="41"/>
        <v>66.010000000000005</v>
      </c>
      <c r="AX176" s="6"/>
      <c r="AY176" s="3"/>
    </row>
    <row r="177" spans="1:51" x14ac:dyDescent="0.3">
      <c r="A177" s="33">
        <v>20</v>
      </c>
      <c r="B177" s="34">
        <v>51777.662076000001</v>
      </c>
      <c r="C177" s="13"/>
      <c r="D177" s="15">
        <f t="shared" si="35"/>
        <v>3158.44</v>
      </c>
      <c r="E177" s="15">
        <f t="shared" si="36"/>
        <v>48619.22</v>
      </c>
      <c r="F177" s="16">
        <f t="shared" si="37"/>
        <v>3323.75</v>
      </c>
      <c r="G177" s="16">
        <f t="shared" si="38"/>
        <v>3161.54</v>
      </c>
      <c r="H177" s="15">
        <f t="shared" si="39"/>
        <v>7507.76</v>
      </c>
      <c r="I177" s="15">
        <f t="shared" si="40"/>
        <v>10666.2</v>
      </c>
      <c r="J177" s="15">
        <f t="shared" si="41"/>
        <v>162.21</v>
      </c>
      <c r="AX177" s="6"/>
      <c r="AY177" s="3"/>
    </row>
    <row r="178" spans="1:51" x14ac:dyDescent="0.3">
      <c r="A178" s="33">
        <v>19</v>
      </c>
      <c r="B178" s="34">
        <v>49555.778940000004</v>
      </c>
      <c r="C178" s="13"/>
      <c r="D178" s="15">
        <f t="shared" si="35"/>
        <v>3022.9</v>
      </c>
      <c r="E178" s="15">
        <f t="shared" si="36"/>
        <v>46532.88</v>
      </c>
      <c r="F178" s="16">
        <f t="shared" si="37"/>
        <v>3236.46</v>
      </c>
      <c r="G178" s="16">
        <f t="shared" si="38"/>
        <v>2994.63</v>
      </c>
      <c r="H178" s="15">
        <f t="shared" si="39"/>
        <v>7185.59</v>
      </c>
      <c r="I178" s="15">
        <f t="shared" si="40"/>
        <v>10208.49</v>
      </c>
      <c r="J178" s="15">
        <f t="shared" si="41"/>
        <v>241.83</v>
      </c>
      <c r="AX178" s="6"/>
      <c r="AY178" s="3"/>
    </row>
    <row r="179" spans="1:51" x14ac:dyDescent="0.3">
      <c r="A179" s="33">
        <v>18</v>
      </c>
      <c r="B179" s="34">
        <v>47526.416928000006</v>
      </c>
      <c r="C179" s="13"/>
      <c r="D179" s="15">
        <f t="shared" si="35"/>
        <v>2899.11</v>
      </c>
      <c r="E179" s="15">
        <f t="shared" si="36"/>
        <v>44627.31</v>
      </c>
      <c r="F179" s="16">
        <f t="shared" si="37"/>
        <v>3074.11</v>
      </c>
      <c r="G179" s="16">
        <f t="shared" si="38"/>
        <v>2842.18</v>
      </c>
      <c r="H179" s="15">
        <f t="shared" si="39"/>
        <v>6891.33</v>
      </c>
      <c r="I179" s="15">
        <f t="shared" si="40"/>
        <v>9790.44</v>
      </c>
      <c r="J179" s="15">
        <f t="shared" si="41"/>
        <v>231.93</v>
      </c>
      <c r="AX179" s="6"/>
      <c r="AY179" s="3"/>
    </row>
    <row r="180" spans="1:51" x14ac:dyDescent="0.3">
      <c r="A180" s="33">
        <v>17</v>
      </c>
      <c r="B180" s="34">
        <v>45650.651004000007</v>
      </c>
      <c r="C180" s="13"/>
      <c r="D180" s="15">
        <f t="shared" si="35"/>
        <v>2784.69</v>
      </c>
      <c r="E180" s="15">
        <f t="shared" si="36"/>
        <v>42865.96</v>
      </c>
      <c r="F180" s="16">
        <f t="shared" si="37"/>
        <v>2924.05</v>
      </c>
      <c r="G180" s="16">
        <f t="shared" si="38"/>
        <v>2701.28</v>
      </c>
      <c r="H180" s="15">
        <f t="shared" si="39"/>
        <v>6619.34</v>
      </c>
      <c r="I180" s="15">
        <f t="shared" si="40"/>
        <v>9404.0300000000007</v>
      </c>
      <c r="J180" s="15">
        <f t="shared" si="41"/>
        <v>222.77</v>
      </c>
      <c r="AX180" s="6"/>
      <c r="AY180" s="3"/>
    </row>
    <row r="181" spans="1:51" x14ac:dyDescent="0.3">
      <c r="A181" s="33">
        <v>16</v>
      </c>
      <c r="B181" s="34">
        <v>43856.943264000009</v>
      </c>
      <c r="C181" s="13"/>
      <c r="D181" s="15">
        <f t="shared" si="35"/>
        <v>2675.27</v>
      </c>
      <c r="E181" s="15">
        <f t="shared" si="36"/>
        <v>41181.67</v>
      </c>
      <c r="F181" s="16">
        <f t="shared" si="37"/>
        <v>2780.56</v>
      </c>
      <c r="G181" s="16">
        <f t="shared" si="38"/>
        <v>2566.5300000000002</v>
      </c>
      <c r="H181" s="15">
        <f t="shared" si="39"/>
        <v>6359.26</v>
      </c>
      <c r="I181" s="15">
        <f t="shared" si="40"/>
        <v>9034.5300000000007</v>
      </c>
      <c r="J181" s="15">
        <f t="shared" si="41"/>
        <v>214.03</v>
      </c>
      <c r="AX181" s="6"/>
      <c r="AY181" s="3"/>
    </row>
    <row r="182" spans="1:51" x14ac:dyDescent="0.3">
      <c r="A182" s="33">
        <v>15</v>
      </c>
      <c r="B182" s="34">
        <v>42142.13762400001</v>
      </c>
      <c r="C182" s="13"/>
      <c r="D182" s="15">
        <f t="shared" si="35"/>
        <v>2570.67</v>
      </c>
      <c r="E182" s="15">
        <f t="shared" si="36"/>
        <v>39571.47</v>
      </c>
      <c r="F182" s="16">
        <f t="shared" si="37"/>
        <v>2643.37</v>
      </c>
      <c r="G182" s="16">
        <f t="shared" si="38"/>
        <v>2437.7199999999998</v>
      </c>
      <c r="H182" s="15">
        <f t="shared" si="39"/>
        <v>6110.61</v>
      </c>
      <c r="I182" s="15">
        <f t="shared" si="40"/>
        <v>8681.2800000000007</v>
      </c>
      <c r="J182" s="15">
        <f t="shared" si="41"/>
        <v>205.65</v>
      </c>
      <c r="AX182" s="6"/>
      <c r="AY182" s="3"/>
    </row>
    <row r="183" spans="1:51" x14ac:dyDescent="0.3">
      <c r="A183" s="33">
        <v>14</v>
      </c>
      <c r="B183" s="34">
        <v>40496.765832000005</v>
      </c>
      <c r="C183" s="13"/>
      <c r="D183" s="15">
        <f t="shared" si="35"/>
        <v>2470.3000000000002</v>
      </c>
      <c r="E183" s="15">
        <f t="shared" si="36"/>
        <v>38026.47</v>
      </c>
      <c r="F183" s="16">
        <f t="shared" si="37"/>
        <v>2511.7399999999998</v>
      </c>
      <c r="G183" s="16">
        <f t="shared" si="38"/>
        <v>2314.12</v>
      </c>
      <c r="H183" s="15">
        <f t="shared" si="39"/>
        <v>5872.03</v>
      </c>
      <c r="I183" s="15">
        <f t="shared" si="40"/>
        <v>8342.33</v>
      </c>
      <c r="J183" s="15">
        <f t="shared" si="41"/>
        <v>197.62</v>
      </c>
      <c r="AX183" s="6"/>
      <c r="AY183" s="3"/>
    </row>
    <row r="184" spans="1:51" hidden="1" x14ac:dyDescent="0.3">
      <c r="A184" s="33">
        <v>13</v>
      </c>
      <c r="B184" s="34"/>
      <c r="C184" s="13"/>
      <c r="D184" s="15">
        <f t="shared" si="35"/>
        <v>0</v>
      </c>
      <c r="E184" s="15">
        <f t="shared" si="36"/>
        <v>0</v>
      </c>
      <c r="F184" s="16">
        <f t="shared" si="37"/>
        <v>2002288.18</v>
      </c>
      <c r="G184" s="16">
        <f t="shared" si="38"/>
        <v>0</v>
      </c>
      <c r="H184" s="15">
        <f t="shared" si="39"/>
        <v>0</v>
      </c>
      <c r="I184" s="15">
        <f t="shared" si="40"/>
        <v>0</v>
      </c>
      <c r="J184" s="15">
        <f t="shared" si="41"/>
        <v>2002288.18</v>
      </c>
      <c r="AX184" s="6"/>
      <c r="AY184" s="3"/>
    </row>
    <row r="185" spans="1:51" hidden="1" x14ac:dyDescent="0.3">
      <c r="A185" s="33">
        <v>12</v>
      </c>
      <c r="B185" s="34"/>
      <c r="C185" s="13"/>
      <c r="D185" s="15">
        <f t="shared" si="35"/>
        <v>0</v>
      </c>
      <c r="E185" s="15">
        <f t="shared" si="36"/>
        <v>0</v>
      </c>
      <c r="F185" s="16">
        <f t="shared" si="37"/>
        <v>2002288.18</v>
      </c>
      <c r="G185" s="16">
        <f t="shared" si="38"/>
        <v>0</v>
      </c>
      <c r="H185" s="15">
        <f t="shared" si="39"/>
        <v>0</v>
      </c>
      <c r="I185" s="15">
        <f t="shared" si="40"/>
        <v>0</v>
      </c>
      <c r="J185" s="15">
        <f t="shared" si="41"/>
        <v>2002288.18</v>
      </c>
      <c r="AX185" s="6"/>
      <c r="AY185" s="3"/>
    </row>
    <row r="186" spans="1:51" hidden="1" x14ac:dyDescent="0.3">
      <c r="A186" s="33">
        <v>11</v>
      </c>
      <c r="B186" s="34"/>
      <c r="C186" s="13"/>
      <c r="D186" s="15">
        <f t="shared" si="35"/>
        <v>0</v>
      </c>
      <c r="E186" s="15">
        <f t="shared" si="36"/>
        <v>0</v>
      </c>
      <c r="F186" s="16">
        <f t="shared" si="37"/>
        <v>2002288.18</v>
      </c>
      <c r="G186" s="16">
        <f t="shared" si="38"/>
        <v>0</v>
      </c>
      <c r="H186" s="15">
        <f t="shared" si="39"/>
        <v>0</v>
      </c>
      <c r="I186" s="15">
        <f t="shared" si="40"/>
        <v>0</v>
      </c>
      <c r="J186" s="15">
        <f t="shared" si="41"/>
        <v>2002288.18</v>
      </c>
      <c r="AX186" s="6"/>
      <c r="AY186" s="3"/>
    </row>
    <row r="187" spans="1:51" hidden="1" x14ac:dyDescent="0.3">
      <c r="A187" s="33">
        <v>10</v>
      </c>
      <c r="B187" s="34"/>
      <c r="C187" s="13"/>
      <c r="D187" s="15">
        <f t="shared" si="35"/>
        <v>0</v>
      </c>
      <c r="E187" s="15">
        <f t="shared" si="36"/>
        <v>0</v>
      </c>
      <c r="F187" s="16">
        <f t="shared" si="37"/>
        <v>2002288.18</v>
      </c>
      <c r="G187" s="16">
        <f t="shared" si="38"/>
        <v>0</v>
      </c>
      <c r="H187" s="15">
        <f t="shared" si="39"/>
        <v>0</v>
      </c>
      <c r="I187" s="15">
        <f t="shared" si="40"/>
        <v>0</v>
      </c>
      <c r="J187" s="15">
        <f t="shared" si="41"/>
        <v>2002288.18</v>
      </c>
      <c r="AX187" s="6"/>
      <c r="AY187" s="3"/>
    </row>
    <row r="188" spans="1:51" hidden="1" x14ac:dyDescent="0.3">
      <c r="A188" s="33">
        <v>9</v>
      </c>
      <c r="B188" s="34"/>
      <c r="C188" s="13"/>
      <c r="D188" s="15">
        <f t="shared" si="35"/>
        <v>0</v>
      </c>
      <c r="E188" s="15">
        <f t="shared" si="36"/>
        <v>0</v>
      </c>
      <c r="F188" s="16">
        <f t="shared" si="37"/>
        <v>2002288.18</v>
      </c>
      <c r="G188" s="16">
        <f t="shared" si="38"/>
        <v>0</v>
      </c>
      <c r="H188" s="15">
        <f t="shared" si="39"/>
        <v>0</v>
      </c>
      <c r="I188" s="15">
        <f t="shared" si="40"/>
        <v>0</v>
      </c>
      <c r="J188" s="15">
        <f t="shared" si="41"/>
        <v>2002288.18</v>
      </c>
      <c r="AX188" s="6"/>
      <c r="AY188" s="3"/>
    </row>
    <row r="189" spans="1:51" hidden="1" x14ac:dyDescent="0.3">
      <c r="A189" s="33">
        <v>8</v>
      </c>
      <c r="B189" s="34"/>
      <c r="C189" s="13"/>
      <c r="D189" s="15">
        <f t="shared" si="35"/>
        <v>0</v>
      </c>
      <c r="E189" s="15">
        <f t="shared" si="36"/>
        <v>0</v>
      </c>
      <c r="F189" s="16">
        <f t="shared" si="37"/>
        <v>2002288.18</v>
      </c>
      <c r="G189" s="16">
        <f t="shared" si="38"/>
        <v>0</v>
      </c>
      <c r="H189" s="15">
        <f t="shared" si="39"/>
        <v>0</v>
      </c>
      <c r="I189" s="15">
        <f t="shared" si="40"/>
        <v>0</v>
      </c>
      <c r="J189" s="15">
        <f t="shared" si="41"/>
        <v>2002288.18</v>
      </c>
      <c r="AX189" s="6"/>
      <c r="AY189" s="3"/>
    </row>
    <row r="190" spans="1:51" hidden="1" x14ac:dyDescent="0.3">
      <c r="A190" s="33">
        <v>7</v>
      </c>
      <c r="B190" s="34"/>
      <c r="C190" s="13"/>
      <c r="D190" s="15">
        <f t="shared" si="35"/>
        <v>0</v>
      </c>
      <c r="E190" s="15">
        <f t="shared" si="36"/>
        <v>0</v>
      </c>
      <c r="F190" s="16">
        <f t="shared" si="37"/>
        <v>2002288.18</v>
      </c>
      <c r="G190" s="16">
        <f t="shared" si="38"/>
        <v>0</v>
      </c>
      <c r="H190" s="15">
        <f t="shared" si="39"/>
        <v>0</v>
      </c>
      <c r="I190" s="15">
        <f t="shared" si="40"/>
        <v>0</v>
      </c>
      <c r="J190" s="15">
        <f t="shared" si="41"/>
        <v>2002288.18</v>
      </c>
      <c r="AX190" s="6"/>
      <c r="AY190" s="3"/>
    </row>
    <row r="191" spans="1:51" hidden="1" x14ac:dyDescent="0.3">
      <c r="A191" s="33">
        <v>6</v>
      </c>
      <c r="B191" s="34"/>
      <c r="C191" s="13"/>
      <c r="D191" s="15">
        <f t="shared" si="35"/>
        <v>0</v>
      </c>
      <c r="E191" s="15">
        <f t="shared" si="36"/>
        <v>0</v>
      </c>
      <c r="F191" s="16">
        <f t="shared" si="37"/>
        <v>2002288.18</v>
      </c>
      <c r="G191" s="16">
        <f t="shared" si="38"/>
        <v>0</v>
      </c>
      <c r="H191" s="15">
        <f t="shared" si="39"/>
        <v>0</v>
      </c>
      <c r="I191" s="15">
        <f t="shared" si="40"/>
        <v>0</v>
      </c>
      <c r="J191" s="15">
        <f t="shared" si="41"/>
        <v>2002288.18</v>
      </c>
      <c r="AX191" s="6"/>
      <c r="AY191" s="3"/>
    </row>
    <row r="192" spans="1:51" hidden="1" x14ac:dyDescent="0.3">
      <c r="A192" s="33">
        <v>5</v>
      </c>
      <c r="B192" s="34"/>
      <c r="C192" s="13"/>
      <c r="D192" s="15">
        <f t="shared" si="35"/>
        <v>0</v>
      </c>
      <c r="E192" s="15">
        <f t="shared" si="36"/>
        <v>0</v>
      </c>
      <c r="F192" s="16">
        <f t="shared" si="37"/>
        <v>2002288.18</v>
      </c>
      <c r="G192" s="16">
        <f t="shared" si="38"/>
        <v>0</v>
      </c>
      <c r="H192" s="15">
        <f t="shared" si="39"/>
        <v>0</v>
      </c>
      <c r="I192" s="15">
        <f t="shared" si="40"/>
        <v>0</v>
      </c>
      <c r="J192" s="15">
        <f t="shared" si="41"/>
        <v>2002288.18</v>
      </c>
      <c r="AX192" s="6"/>
      <c r="AY192" s="3"/>
    </row>
    <row r="193" spans="1:51" hidden="1" x14ac:dyDescent="0.3">
      <c r="A193" s="33">
        <v>4</v>
      </c>
      <c r="B193" s="34"/>
      <c r="C193" s="13"/>
      <c r="D193" s="15">
        <f t="shared" si="35"/>
        <v>0</v>
      </c>
      <c r="E193" s="15">
        <f t="shared" si="36"/>
        <v>0</v>
      </c>
      <c r="F193" s="16">
        <f t="shared" si="37"/>
        <v>2002288.18</v>
      </c>
      <c r="G193" s="16">
        <f t="shared" si="38"/>
        <v>0</v>
      </c>
      <c r="H193" s="15">
        <f t="shared" si="39"/>
        <v>0</v>
      </c>
      <c r="I193" s="15">
        <f t="shared" si="40"/>
        <v>0</v>
      </c>
      <c r="J193" s="15">
        <f t="shared" si="41"/>
        <v>2002288.18</v>
      </c>
      <c r="AX193" s="6"/>
      <c r="AY193" s="3"/>
    </row>
    <row r="194" spans="1:51" hidden="1" x14ac:dyDescent="0.3">
      <c r="A194" s="33">
        <v>3</v>
      </c>
      <c r="B194" s="34"/>
      <c r="C194" s="13"/>
      <c r="D194" s="15">
        <f t="shared" si="35"/>
        <v>0</v>
      </c>
      <c r="E194" s="15">
        <f t="shared" si="36"/>
        <v>0</v>
      </c>
      <c r="F194" s="16">
        <f t="shared" si="37"/>
        <v>2002288.18</v>
      </c>
      <c r="G194" s="16">
        <f t="shared" si="38"/>
        <v>0</v>
      </c>
      <c r="H194" s="15">
        <f t="shared" si="39"/>
        <v>0</v>
      </c>
      <c r="I194" s="15">
        <f t="shared" si="40"/>
        <v>0</v>
      </c>
      <c r="J194" s="15">
        <f t="shared" si="41"/>
        <v>2002288.18</v>
      </c>
      <c r="AX194" s="6"/>
      <c r="AY194" s="3"/>
    </row>
    <row r="195" spans="1:51" hidden="1" x14ac:dyDescent="0.3">
      <c r="A195" s="33">
        <v>2</v>
      </c>
      <c r="B195" s="34"/>
      <c r="C195" s="13"/>
      <c r="D195" s="15">
        <f t="shared" si="35"/>
        <v>0</v>
      </c>
      <c r="E195" s="15">
        <f t="shared" si="36"/>
        <v>0</v>
      </c>
      <c r="F195" s="16">
        <f t="shared" si="37"/>
        <v>2002288.18</v>
      </c>
      <c r="G195" s="16">
        <f t="shared" si="38"/>
        <v>0</v>
      </c>
      <c r="H195" s="15">
        <f t="shared" si="39"/>
        <v>0</v>
      </c>
      <c r="I195" s="15">
        <f t="shared" si="40"/>
        <v>0</v>
      </c>
      <c r="J195" s="15">
        <f t="shared" si="41"/>
        <v>2002288.18</v>
      </c>
      <c r="AX195" s="6"/>
      <c r="AY195" s="3"/>
    </row>
    <row r="196" spans="1:51" hidden="1" x14ac:dyDescent="0.3">
      <c r="A196" s="33">
        <v>1</v>
      </c>
      <c r="B196" s="34"/>
      <c r="C196" s="13"/>
      <c r="D196" s="15">
        <f t="shared" si="35"/>
        <v>0</v>
      </c>
      <c r="E196" s="15">
        <f t="shared" si="36"/>
        <v>0</v>
      </c>
      <c r="F196" s="16">
        <f t="shared" si="37"/>
        <v>2002288.18</v>
      </c>
      <c r="G196" s="16">
        <f t="shared" si="38"/>
        <v>0</v>
      </c>
      <c r="H196" s="15">
        <f t="shared" si="39"/>
        <v>0</v>
      </c>
      <c r="I196" s="15">
        <f t="shared" si="40"/>
        <v>0</v>
      </c>
      <c r="J196" s="15">
        <f t="shared" si="41"/>
        <v>2002288.18</v>
      </c>
      <c r="AX196" s="6"/>
      <c r="AY196" s="3"/>
    </row>
    <row r="197" spans="1:51" x14ac:dyDescent="0.3">
      <c r="A197" s="106"/>
      <c r="B197" s="107"/>
      <c r="C197" s="107"/>
      <c r="D197" s="107"/>
      <c r="E197" s="107"/>
      <c r="F197" s="107"/>
      <c r="G197" s="107"/>
      <c r="H197" s="107"/>
      <c r="I197" s="107"/>
      <c r="J197" s="107"/>
    </row>
    <row r="198" spans="1:51" ht="27" customHeight="1" x14ac:dyDescent="0.3">
      <c r="A198" s="103" t="s">
        <v>69</v>
      </c>
      <c r="B198" s="115"/>
      <c r="C198" s="115"/>
      <c r="D198" s="115"/>
      <c r="E198" s="115"/>
      <c r="F198" s="115"/>
      <c r="G198" s="115"/>
      <c r="H198" s="115"/>
      <c r="I198" s="115"/>
      <c r="J198" s="115"/>
    </row>
    <row r="199" spans="1:51" x14ac:dyDescent="0.3"/>
    <row r="357" x14ac:dyDescent="0.3"/>
  </sheetData>
  <sheetProtection sheet="1" objects="1" scenarios="1"/>
  <mergeCells count="26">
    <mergeCell ref="A164:J164"/>
    <mergeCell ref="A165:J165"/>
    <mergeCell ref="A166:J166"/>
    <mergeCell ref="A197:J197"/>
    <mergeCell ref="A198:J198"/>
    <mergeCell ref="A128:J128"/>
    <mergeCell ref="A129:J129"/>
    <mergeCell ref="A130:J130"/>
    <mergeCell ref="A161:J161"/>
    <mergeCell ref="A162:J162"/>
    <mergeCell ref="A125:J125"/>
    <mergeCell ref="A126:J126"/>
    <mergeCell ref="A66:J66"/>
    <mergeCell ref="A67:J67"/>
    <mergeCell ref="A69:J69"/>
    <mergeCell ref="B2:I2"/>
    <mergeCell ref="B4:I4"/>
    <mergeCell ref="B5:I5"/>
    <mergeCell ref="B7:I7"/>
    <mergeCell ref="A71:J71"/>
    <mergeCell ref="A68:J68"/>
    <mergeCell ref="A70:J70"/>
    <mergeCell ref="A9:J9"/>
    <mergeCell ref="A10:J10"/>
    <mergeCell ref="A11:J11"/>
    <mergeCell ref="B6:I6"/>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8" max="9" man="1"/>
    <brk id="127"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Z198"/>
  <sheetViews>
    <sheetView showGridLines="0" showRowColHeaders="0" topLeftCell="A165" zoomScale="85" zoomScaleNormal="85" workbookViewId="0">
      <selection activeCell="E179" sqref="E179"/>
    </sheetView>
  </sheetViews>
  <sheetFormatPr defaultColWidth="0" defaultRowHeight="13"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6384" width="9.1796875" style="1" hidden="1"/>
  </cols>
  <sheetData>
    <row r="1" spans="1:51" ht="48.75" customHeight="1" x14ac:dyDescent="0.3"/>
    <row r="2" spans="1:51" ht="64.5" customHeight="1" x14ac:dyDescent="0.3">
      <c r="B2" s="85" t="s">
        <v>54</v>
      </c>
      <c r="C2" s="92"/>
      <c r="D2" s="92"/>
      <c r="E2" s="92"/>
      <c r="F2" s="92"/>
      <c r="G2" s="92"/>
      <c r="H2" s="92"/>
      <c r="I2" s="92"/>
      <c r="J2" s="45"/>
    </row>
    <row r="3" spans="1:51" x14ac:dyDescent="0.3">
      <c r="A3"/>
      <c r="B3"/>
      <c r="C3"/>
      <c r="D3"/>
      <c r="E3"/>
      <c r="F3"/>
      <c r="G3"/>
      <c r="H3"/>
      <c r="I3"/>
      <c r="J3"/>
    </row>
    <row r="4" spans="1:51" ht="36.75" customHeight="1" x14ac:dyDescent="0.4">
      <c r="B4" s="101" t="str">
        <f>"SAUL PensionSMART Ready Reckoner for "&amp;TaxYear&amp;" tax year, and pay scale applicable from "&amp;TEXT(PayScaleDate,"d mmmm yyyy")</f>
        <v>SAUL PensionSMART Ready Reckoner for 2025/26 tax year, and pay scale applicable from 1 August 2025</v>
      </c>
      <c r="C4" s="102"/>
      <c r="D4" s="102"/>
      <c r="E4" s="102"/>
      <c r="F4" s="102"/>
      <c r="G4" s="102"/>
      <c r="H4" s="102"/>
      <c r="I4" s="102"/>
      <c r="J4" s="69"/>
    </row>
    <row r="5" spans="1:51" ht="48.75" customHeight="1" x14ac:dyDescent="0.3">
      <c r="B5" s="103" t="s">
        <v>58</v>
      </c>
      <c r="C5" s="104"/>
      <c r="D5" s="104"/>
      <c r="E5" s="104"/>
      <c r="F5" s="104"/>
      <c r="G5" s="104"/>
      <c r="H5" s="104"/>
      <c r="I5" s="104"/>
      <c r="J5" s="43"/>
    </row>
    <row r="6" spans="1:51" ht="45.75" customHeight="1" x14ac:dyDescent="0.3">
      <c r="B6" s="105" t="s">
        <v>70</v>
      </c>
      <c r="C6" s="104"/>
      <c r="D6" s="104"/>
      <c r="E6" s="104"/>
      <c r="F6" s="104"/>
      <c r="G6" s="104"/>
      <c r="H6" s="104"/>
      <c r="I6" s="104"/>
      <c r="J6" s="44"/>
    </row>
    <row r="7" spans="1:51" ht="18" customHeight="1" x14ac:dyDescent="0.3">
      <c r="A7" s="8"/>
      <c r="B7" s="8"/>
      <c r="C7" s="8"/>
      <c r="D7" s="8"/>
      <c r="E7" s="8"/>
      <c r="F7" s="8"/>
      <c r="G7" s="8"/>
      <c r="H7" s="8"/>
      <c r="I7" s="8"/>
      <c r="J7" s="8"/>
    </row>
    <row r="8" spans="1:51" x14ac:dyDescent="0.3">
      <c r="A8" s="110"/>
      <c r="B8" s="110"/>
      <c r="C8" s="110"/>
      <c r="D8" s="110"/>
      <c r="E8" s="110"/>
      <c r="F8" s="110"/>
      <c r="G8" s="110"/>
      <c r="H8" s="110"/>
      <c r="I8" s="110"/>
      <c r="J8" s="110"/>
    </row>
    <row r="9" spans="1:51" ht="27" customHeight="1" x14ac:dyDescent="0.3">
      <c r="A9" s="111" t="s">
        <v>74</v>
      </c>
      <c r="B9" s="111"/>
      <c r="C9" s="111"/>
      <c r="D9" s="111"/>
      <c r="E9" s="111"/>
      <c r="F9" s="111"/>
      <c r="G9" s="111"/>
      <c r="H9" s="111"/>
      <c r="I9" s="111"/>
      <c r="J9" s="111"/>
    </row>
    <row r="10" spans="1:51" ht="15.75" customHeight="1" x14ac:dyDescent="0.3">
      <c r="A10" s="108" t="s">
        <v>76</v>
      </c>
      <c r="B10" s="112"/>
      <c r="C10" s="112"/>
      <c r="D10" s="112"/>
      <c r="E10" s="112"/>
      <c r="F10" s="112"/>
      <c r="G10" s="112"/>
      <c r="H10" s="112"/>
      <c r="I10" s="112"/>
      <c r="J10" s="112"/>
    </row>
    <row r="11" spans="1:51" x14ac:dyDescent="0.3">
      <c r="A11" s="38"/>
      <c r="B11" s="37"/>
      <c r="C11" s="37"/>
      <c r="D11" s="37"/>
      <c r="E11" s="37"/>
      <c r="F11" s="37"/>
      <c r="G11" s="37"/>
      <c r="H11" s="37"/>
      <c r="I11" s="37"/>
      <c r="J11" s="37"/>
    </row>
    <row r="12" spans="1:51" ht="89.25" customHeight="1" x14ac:dyDescent="0.3">
      <c r="A12" s="24" t="s">
        <v>0</v>
      </c>
      <c r="B12" s="22" t="s">
        <v>2</v>
      </c>
      <c r="C12" s="23"/>
      <c r="D12" s="24" t="str">
        <f>"Employee standard Contribution on salary at "&amp;TEXT(SAUL_Care_Ee_conts,"0%")&amp;" (corresponds to column A of the PensionSMART Ts &amp; Cs)"</f>
        <v>Employee standard Contribution on salary at 6% (corresponds to column A of the PensionSMART Ts &amp; Cs)</v>
      </c>
      <c r="E12" s="24" t="s">
        <v>3</v>
      </c>
      <c r="F12" s="25" t="s">
        <v>38</v>
      </c>
      <c r="G12" s="25" t="s">
        <v>5</v>
      </c>
      <c r="H12" s="24" t="str">
        <f>"Employer's standard contribution at "&amp;TEXT(SAUL_Care_Er_conts,"0%")&amp;" would be (corresponds to column B of the PensionSMART Ts &amp; Cs)"</f>
        <v>Employer's standard contribution at 19% would be (corresponds to column B of the PensionSMART Ts &amp; Cs)</v>
      </c>
      <c r="I12" s="24" t="s">
        <v>39</v>
      </c>
      <c r="J12" s="24" t="s">
        <v>1</v>
      </c>
    </row>
    <row r="13" spans="1:51" x14ac:dyDescent="0.3">
      <c r="A13" s="31">
        <v>52</v>
      </c>
      <c r="B13" s="32">
        <v>85951.73962800001</v>
      </c>
      <c r="C13" s="10"/>
      <c r="D13" s="15">
        <f t="shared" ref="D13:D44" si="0">ROUND(PensionableSalary*SAUL_Care_Ee_conts,2)</f>
        <v>5157.1000000000004</v>
      </c>
      <c r="E13" s="15">
        <f>ROUND(+PensionableSalary-Ee_StandardConts,2)</f>
        <v>80794.64</v>
      </c>
      <c r="F13" s="16">
        <f t="shared" ref="F13:F44" si="1">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4007.23</v>
      </c>
      <c r="G13" s="16">
        <f t="shared" ref="G13:G44" si="2">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3904.09</v>
      </c>
      <c r="H13" s="15">
        <f t="shared" ref="H13:H44" si="3">ROUND(PensionableSalary*SAUL_Care_Er_conts,2)</f>
        <v>16330.83</v>
      </c>
      <c r="I13" s="15">
        <f t="shared" ref="I13:I44" si="4">ROUND(Ee_StandardConts+Er_StandardCont,0)</f>
        <v>21488</v>
      </c>
      <c r="J13" s="15">
        <f t="shared" ref="J13:J44" si="5">ROUND(+Ee_NICs_nonPenSMART-Ee_NICs_PenSmart,2)</f>
        <v>103.14</v>
      </c>
      <c r="L13" s="40"/>
      <c r="M13" s="41"/>
      <c r="AX13" s="2"/>
      <c r="AY13" s="3"/>
    </row>
    <row r="14" spans="1:51" x14ac:dyDescent="0.3">
      <c r="A14" s="33">
        <v>51</v>
      </c>
      <c r="B14" s="34">
        <v>83569.948236000011</v>
      </c>
      <c r="C14" s="14"/>
      <c r="D14" s="15">
        <f t="shared" si="0"/>
        <v>5014.2</v>
      </c>
      <c r="E14" s="15">
        <f t="shared" ref="E14:E44" si="6">ROUND(+PensionableSalary-Ee_StandardConts,2)</f>
        <v>78555.75</v>
      </c>
      <c r="F14" s="16">
        <f t="shared" si="1"/>
        <v>3959.6</v>
      </c>
      <c r="G14" s="16">
        <f t="shared" si="2"/>
        <v>3859.32</v>
      </c>
      <c r="H14" s="15">
        <f t="shared" si="3"/>
        <v>15878.29</v>
      </c>
      <c r="I14" s="15">
        <f t="shared" si="4"/>
        <v>20892</v>
      </c>
      <c r="J14" s="15">
        <f t="shared" si="5"/>
        <v>100.28</v>
      </c>
      <c r="L14" s="40"/>
      <c r="M14" s="41"/>
      <c r="AX14" s="2"/>
      <c r="AY14" s="3"/>
    </row>
    <row r="15" spans="1:51" x14ac:dyDescent="0.3">
      <c r="A15" s="33">
        <v>50</v>
      </c>
      <c r="B15" s="34">
        <v>81345.961044000011</v>
      </c>
      <c r="C15" s="14"/>
      <c r="D15" s="15">
        <f t="shared" si="0"/>
        <v>4880.76</v>
      </c>
      <c r="E15" s="15">
        <f t="shared" si="6"/>
        <v>76465.2</v>
      </c>
      <c r="F15" s="16">
        <f t="shared" si="1"/>
        <v>3915.12</v>
      </c>
      <c r="G15" s="16">
        <f t="shared" si="2"/>
        <v>3817.5</v>
      </c>
      <c r="H15" s="15">
        <f t="shared" si="3"/>
        <v>15455.73</v>
      </c>
      <c r="I15" s="15">
        <f t="shared" si="4"/>
        <v>20336</v>
      </c>
      <c r="J15" s="15">
        <f t="shared" si="5"/>
        <v>97.62</v>
      </c>
      <c r="L15" s="40"/>
      <c r="M15" s="41"/>
      <c r="AX15" s="2"/>
      <c r="AY15" s="3"/>
    </row>
    <row r="16" spans="1:51" x14ac:dyDescent="0.3">
      <c r="A16" s="33">
        <v>49</v>
      </c>
      <c r="B16" s="34">
        <v>79256.633436000004</v>
      </c>
      <c r="C16" s="14"/>
      <c r="D16" s="15">
        <f t="shared" si="0"/>
        <v>4755.3999999999996</v>
      </c>
      <c r="E16" s="15">
        <f t="shared" si="6"/>
        <v>74501.23</v>
      </c>
      <c r="F16" s="16">
        <f t="shared" si="1"/>
        <v>3873.33</v>
      </c>
      <c r="G16" s="16">
        <f t="shared" si="2"/>
        <v>3778.22</v>
      </c>
      <c r="H16" s="15">
        <f t="shared" si="3"/>
        <v>15058.76</v>
      </c>
      <c r="I16" s="15">
        <f t="shared" si="4"/>
        <v>19814</v>
      </c>
      <c r="J16" s="15">
        <f t="shared" si="5"/>
        <v>95.11</v>
      </c>
      <c r="L16" s="40"/>
      <c r="M16" s="41"/>
      <c r="AX16" s="2"/>
      <c r="AY16" s="3"/>
    </row>
    <row r="17" spans="1:51" x14ac:dyDescent="0.3">
      <c r="A17" s="33">
        <v>48</v>
      </c>
      <c r="B17" s="34">
        <v>77146.265268000017</v>
      </c>
      <c r="C17" s="14"/>
      <c r="D17" s="15">
        <f t="shared" si="0"/>
        <v>4628.78</v>
      </c>
      <c r="E17" s="15">
        <f t="shared" si="6"/>
        <v>72517.490000000005</v>
      </c>
      <c r="F17" s="16">
        <f t="shared" si="1"/>
        <v>3831.13</v>
      </c>
      <c r="G17" s="16">
        <f t="shared" si="2"/>
        <v>3738.55</v>
      </c>
      <c r="H17" s="15">
        <f t="shared" si="3"/>
        <v>14657.79</v>
      </c>
      <c r="I17" s="15">
        <f t="shared" si="4"/>
        <v>19287</v>
      </c>
      <c r="J17" s="15">
        <f t="shared" si="5"/>
        <v>92.58</v>
      </c>
      <c r="L17" s="40"/>
      <c r="M17" s="41"/>
      <c r="AX17" s="2"/>
      <c r="AY17" s="3"/>
    </row>
    <row r="18" spans="1:51" x14ac:dyDescent="0.3">
      <c r="A18" s="33">
        <v>47</v>
      </c>
      <c r="B18" s="34">
        <v>75116.903256000005</v>
      </c>
      <c r="C18" s="14"/>
      <c r="D18" s="15">
        <f t="shared" si="0"/>
        <v>4507.01</v>
      </c>
      <c r="E18" s="15">
        <f t="shared" si="6"/>
        <v>70609.89</v>
      </c>
      <c r="F18" s="16">
        <f t="shared" si="1"/>
        <v>3790.54</v>
      </c>
      <c r="G18" s="16">
        <f t="shared" si="2"/>
        <v>3700.4</v>
      </c>
      <c r="H18" s="15">
        <f t="shared" si="3"/>
        <v>14272.21</v>
      </c>
      <c r="I18" s="15">
        <f t="shared" si="4"/>
        <v>18779</v>
      </c>
      <c r="J18" s="15">
        <f t="shared" si="5"/>
        <v>90.14</v>
      </c>
      <c r="L18" s="40"/>
      <c r="M18" s="41"/>
      <c r="AX18" s="2"/>
      <c r="AY18" s="3"/>
    </row>
    <row r="19" spans="1:51" x14ac:dyDescent="0.3">
      <c r="A19" s="33">
        <v>46</v>
      </c>
      <c r="B19" s="34">
        <v>73126.466280000008</v>
      </c>
      <c r="C19" s="14"/>
      <c r="D19" s="15">
        <f t="shared" si="0"/>
        <v>4387.59</v>
      </c>
      <c r="E19" s="15">
        <f t="shared" si="6"/>
        <v>68738.880000000005</v>
      </c>
      <c r="F19" s="16">
        <f t="shared" si="1"/>
        <v>3750.73</v>
      </c>
      <c r="G19" s="16">
        <f t="shared" si="2"/>
        <v>3662.98</v>
      </c>
      <c r="H19" s="15">
        <f t="shared" si="3"/>
        <v>13894.03</v>
      </c>
      <c r="I19" s="15">
        <f t="shared" si="4"/>
        <v>18282</v>
      </c>
      <c r="J19" s="15">
        <f t="shared" si="5"/>
        <v>87.75</v>
      </c>
      <c r="L19" s="40"/>
      <c r="M19" s="41"/>
      <c r="AX19" s="2"/>
      <c r="AY19" s="3"/>
    </row>
    <row r="20" spans="1:51" x14ac:dyDescent="0.3">
      <c r="A20" s="33">
        <v>45</v>
      </c>
      <c r="B20" s="34">
        <v>71194.942872</v>
      </c>
      <c r="C20" s="14"/>
      <c r="D20" s="15">
        <f t="shared" si="0"/>
        <v>4271.7</v>
      </c>
      <c r="E20" s="15">
        <f t="shared" si="6"/>
        <v>66923.240000000005</v>
      </c>
      <c r="F20" s="16">
        <f t="shared" si="1"/>
        <v>3712.1</v>
      </c>
      <c r="G20" s="16">
        <f t="shared" si="2"/>
        <v>3626.66</v>
      </c>
      <c r="H20" s="15">
        <f t="shared" si="3"/>
        <v>13527.04</v>
      </c>
      <c r="I20" s="15">
        <f t="shared" si="4"/>
        <v>17799</v>
      </c>
      <c r="J20" s="15">
        <f t="shared" si="5"/>
        <v>85.44</v>
      </c>
      <c r="L20" s="40"/>
      <c r="M20" s="41"/>
      <c r="AX20" s="2"/>
      <c r="AY20" s="3"/>
    </row>
    <row r="21" spans="1:51" x14ac:dyDescent="0.3">
      <c r="A21" s="33">
        <v>44</v>
      </c>
      <c r="B21" s="34">
        <v>69365.466180000018</v>
      </c>
      <c r="C21" s="14"/>
      <c r="D21" s="15">
        <f t="shared" si="0"/>
        <v>4161.93</v>
      </c>
      <c r="E21" s="15">
        <f t="shared" si="6"/>
        <v>65203.54</v>
      </c>
      <c r="F21" s="16">
        <f t="shared" si="1"/>
        <v>3675.51</v>
      </c>
      <c r="G21" s="16">
        <f t="shared" si="2"/>
        <v>3592.27</v>
      </c>
      <c r="H21" s="15">
        <f t="shared" si="3"/>
        <v>13179.44</v>
      </c>
      <c r="I21" s="15">
        <f t="shared" si="4"/>
        <v>17341</v>
      </c>
      <c r="J21" s="15">
        <f t="shared" si="5"/>
        <v>83.24</v>
      </c>
      <c r="L21" s="40"/>
      <c r="M21" s="41"/>
      <c r="AX21" s="2"/>
      <c r="AY21" s="3"/>
    </row>
    <row r="22" spans="1:51" x14ac:dyDescent="0.3">
      <c r="A22" s="33">
        <v>43</v>
      </c>
      <c r="B22" s="34">
        <v>67557.030048000001</v>
      </c>
      <c r="C22" s="14"/>
      <c r="D22" s="15">
        <f t="shared" si="0"/>
        <v>4053.42</v>
      </c>
      <c r="E22" s="15">
        <f t="shared" si="6"/>
        <v>63503.61</v>
      </c>
      <c r="F22" s="16">
        <f t="shared" si="1"/>
        <v>3639.34</v>
      </c>
      <c r="G22" s="16">
        <f t="shared" si="2"/>
        <v>3558.27</v>
      </c>
      <c r="H22" s="15">
        <f t="shared" si="3"/>
        <v>12835.84</v>
      </c>
      <c r="I22" s="15">
        <f t="shared" si="4"/>
        <v>16889</v>
      </c>
      <c r="J22" s="15">
        <f t="shared" si="5"/>
        <v>81.069999999999993</v>
      </c>
      <c r="L22" s="40"/>
      <c r="M22" s="41"/>
      <c r="AX22" s="2"/>
      <c r="AY22" s="3"/>
    </row>
    <row r="23" spans="1:51" x14ac:dyDescent="0.3">
      <c r="A23" s="33">
        <v>42</v>
      </c>
      <c r="B23" s="34">
        <v>65772.790560000009</v>
      </c>
      <c r="C23" s="14"/>
      <c r="D23" s="15">
        <f t="shared" si="0"/>
        <v>3946.37</v>
      </c>
      <c r="E23" s="15">
        <f t="shared" si="6"/>
        <v>61826.42</v>
      </c>
      <c r="F23" s="16">
        <f t="shared" si="1"/>
        <v>3603.66</v>
      </c>
      <c r="G23" s="16">
        <f t="shared" si="2"/>
        <v>3524.73</v>
      </c>
      <c r="H23" s="15">
        <f t="shared" si="3"/>
        <v>12496.83</v>
      </c>
      <c r="I23" s="15">
        <f t="shared" si="4"/>
        <v>16443</v>
      </c>
      <c r="J23" s="15">
        <f t="shared" si="5"/>
        <v>78.930000000000007</v>
      </c>
      <c r="L23" s="40"/>
      <c r="M23" s="41"/>
      <c r="AX23" s="2"/>
      <c r="AY23" s="3"/>
    </row>
    <row r="24" spans="1:51" x14ac:dyDescent="0.3">
      <c r="A24" s="33">
        <v>41</v>
      </c>
      <c r="B24" s="34">
        <v>64112.690376000006</v>
      </c>
      <c r="C24" s="14"/>
      <c r="D24" s="15">
        <f t="shared" si="0"/>
        <v>3846.76</v>
      </c>
      <c r="E24" s="15">
        <f t="shared" si="6"/>
        <v>60265.93</v>
      </c>
      <c r="F24" s="16">
        <f t="shared" si="1"/>
        <v>3570.45</v>
      </c>
      <c r="G24" s="16">
        <f t="shared" si="2"/>
        <v>3493.52</v>
      </c>
      <c r="H24" s="15">
        <f t="shared" si="3"/>
        <v>12181.41</v>
      </c>
      <c r="I24" s="15">
        <f t="shared" si="4"/>
        <v>16028</v>
      </c>
      <c r="J24" s="15">
        <f t="shared" si="5"/>
        <v>76.930000000000007</v>
      </c>
      <c r="L24" s="40"/>
      <c r="M24" s="41"/>
      <c r="AX24" s="2"/>
      <c r="AY24" s="3"/>
    </row>
    <row r="25" spans="1:51" x14ac:dyDescent="0.3">
      <c r="A25" s="33">
        <v>40</v>
      </c>
      <c r="B25" s="34">
        <v>62451.538164000012</v>
      </c>
      <c r="C25" s="14"/>
      <c r="D25" s="15">
        <f t="shared" si="0"/>
        <v>3747.09</v>
      </c>
      <c r="E25" s="15">
        <f t="shared" si="6"/>
        <v>58704.45</v>
      </c>
      <c r="F25" s="16">
        <f t="shared" si="1"/>
        <v>3537.23</v>
      </c>
      <c r="G25" s="16">
        <f t="shared" si="2"/>
        <v>3462.29</v>
      </c>
      <c r="H25" s="15">
        <f t="shared" si="3"/>
        <v>11865.79</v>
      </c>
      <c r="I25" s="15">
        <f t="shared" si="4"/>
        <v>15613</v>
      </c>
      <c r="J25" s="15">
        <f t="shared" si="5"/>
        <v>74.94</v>
      </c>
      <c r="L25" s="40"/>
      <c r="M25" s="41"/>
      <c r="AX25" s="2"/>
      <c r="AY25" s="3"/>
    </row>
    <row r="26" spans="1:51" x14ac:dyDescent="0.3">
      <c r="A26" s="33">
        <v>39</v>
      </c>
      <c r="B26" s="34">
        <v>60851.403576000004</v>
      </c>
      <c r="C26" s="14"/>
      <c r="D26" s="15">
        <f t="shared" si="0"/>
        <v>3651.08</v>
      </c>
      <c r="E26" s="15">
        <f t="shared" si="6"/>
        <v>57200.32</v>
      </c>
      <c r="F26" s="16">
        <f t="shared" si="1"/>
        <v>3505.23</v>
      </c>
      <c r="G26" s="16">
        <f t="shared" si="2"/>
        <v>3432.21</v>
      </c>
      <c r="H26" s="15">
        <f t="shared" si="3"/>
        <v>11561.77</v>
      </c>
      <c r="I26" s="15">
        <f t="shared" si="4"/>
        <v>15213</v>
      </c>
      <c r="J26" s="15">
        <f t="shared" si="5"/>
        <v>73.02</v>
      </c>
      <c r="L26" s="40"/>
      <c r="M26" s="41"/>
      <c r="AX26" s="2"/>
      <c r="AY26" s="3"/>
    </row>
    <row r="27" spans="1:51" x14ac:dyDescent="0.3">
      <c r="A27" s="33">
        <v>38</v>
      </c>
      <c r="B27" s="34">
        <v>59276.517660000012</v>
      </c>
      <c r="C27" s="14"/>
      <c r="D27" s="15">
        <f t="shared" si="0"/>
        <v>3556.59</v>
      </c>
      <c r="E27" s="15">
        <f t="shared" si="6"/>
        <v>55719.93</v>
      </c>
      <c r="F27" s="16">
        <f t="shared" si="1"/>
        <v>3473.73</v>
      </c>
      <c r="G27" s="16">
        <f t="shared" si="2"/>
        <v>3402.6</v>
      </c>
      <c r="H27" s="15">
        <f t="shared" si="3"/>
        <v>11262.54</v>
      </c>
      <c r="I27" s="15">
        <f t="shared" si="4"/>
        <v>14819</v>
      </c>
      <c r="J27" s="15">
        <f t="shared" si="5"/>
        <v>71.13</v>
      </c>
      <c r="L27" s="40"/>
      <c r="M27" s="41"/>
      <c r="AX27" s="2"/>
      <c r="AY27" s="3"/>
    </row>
    <row r="28" spans="1:51" x14ac:dyDescent="0.3">
      <c r="A28" s="33">
        <v>37</v>
      </c>
      <c r="B28" s="34">
        <v>57784.741956000005</v>
      </c>
      <c r="C28" s="14"/>
      <c r="D28" s="15">
        <f t="shared" si="0"/>
        <v>3467.08</v>
      </c>
      <c r="E28" s="15">
        <f t="shared" si="6"/>
        <v>54317.66</v>
      </c>
      <c r="F28" s="16">
        <f t="shared" si="1"/>
        <v>3443.89</v>
      </c>
      <c r="G28" s="16">
        <f t="shared" si="2"/>
        <v>3374.55</v>
      </c>
      <c r="H28" s="15">
        <f t="shared" si="3"/>
        <v>10979.1</v>
      </c>
      <c r="I28" s="15">
        <f t="shared" si="4"/>
        <v>14446</v>
      </c>
      <c r="J28" s="15">
        <f t="shared" si="5"/>
        <v>69.34</v>
      </c>
      <c r="L28" s="40"/>
      <c r="M28" s="41"/>
      <c r="AX28" s="2"/>
      <c r="AY28" s="3"/>
    </row>
    <row r="29" spans="1:51" x14ac:dyDescent="0.3">
      <c r="A29" s="33">
        <v>36</v>
      </c>
      <c r="B29" s="34">
        <v>56344.515624000007</v>
      </c>
      <c r="C29" s="14"/>
      <c r="D29" s="15">
        <f t="shared" si="0"/>
        <v>3380.67</v>
      </c>
      <c r="E29" s="15">
        <f t="shared" si="6"/>
        <v>52963.85</v>
      </c>
      <c r="F29" s="16">
        <f t="shared" si="1"/>
        <v>3415.09</v>
      </c>
      <c r="G29" s="16">
        <f t="shared" si="2"/>
        <v>3347.48</v>
      </c>
      <c r="H29" s="15">
        <f t="shared" si="3"/>
        <v>10705.46</v>
      </c>
      <c r="I29" s="15">
        <f t="shared" si="4"/>
        <v>14086</v>
      </c>
      <c r="J29" s="15">
        <f t="shared" si="5"/>
        <v>67.61</v>
      </c>
      <c r="L29" s="40"/>
      <c r="M29" s="41"/>
      <c r="AX29" s="2"/>
      <c r="AY29" s="3"/>
    </row>
    <row r="30" spans="1:51" x14ac:dyDescent="0.3">
      <c r="A30" s="33">
        <v>35</v>
      </c>
      <c r="B30" s="34">
        <v>54916.913628000002</v>
      </c>
      <c r="C30" s="14"/>
      <c r="D30" s="15">
        <f t="shared" si="0"/>
        <v>3295.01</v>
      </c>
      <c r="E30" s="15">
        <f t="shared" si="6"/>
        <v>51621.9</v>
      </c>
      <c r="F30" s="16">
        <f t="shared" si="1"/>
        <v>3386.54</v>
      </c>
      <c r="G30" s="16">
        <f t="shared" si="2"/>
        <v>3320.64</v>
      </c>
      <c r="H30" s="15">
        <f t="shared" si="3"/>
        <v>10434.209999999999</v>
      </c>
      <c r="I30" s="15">
        <f t="shared" si="4"/>
        <v>13729</v>
      </c>
      <c r="J30" s="15">
        <f t="shared" si="5"/>
        <v>65.900000000000006</v>
      </c>
      <c r="L30" s="40"/>
      <c r="M30" s="41"/>
      <c r="AX30" s="2"/>
      <c r="AY30" s="3"/>
    </row>
    <row r="31" spans="1:51" x14ac:dyDescent="0.3">
      <c r="A31" s="33">
        <v>34</v>
      </c>
      <c r="B31" s="34">
        <v>53558.745480000012</v>
      </c>
      <c r="C31" s="14"/>
      <c r="D31" s="15">
        <f t="shared" si="0"/>
        <v>3213.52</v>
      </c>
      <c r="E31" s="15">
        <f t="shared" si="6"/>
        <v>50345.23</v>
      </c>
      <c r="F31" s="16">
        <f t="shared" si="1"/>
        <v>3359.37</v>
      </c>
      <c r="G31" s="16">
        <f t="shared" si="2"/>
        <v>3295.1</v>
      </c>
      <c r="H31" s="15">
        <f t="shared" si="3"/>
        <v>10176.16</v>
      </c>
      <c r="I31" s="15">
        <f t="shared" si="4"/>
        <v>13390</v>
      </c>
      <c r="J31" s="15">
        <f t="shared" si="5"/>
        <v>64.27</v>
      </c>
      <c r="L31" s="40"/>
      <c r="M31" s="41"/>
      <c r="AX31" s="2"/>
      <c r="AY31" s="3"/>
    </row>
    <row r="32" spans="1:51" x14ac:dyDescent="0.3">
      <c r="A32" s="33">
        <v>33</v>
      </c>
      <c r="B32" s="34">
        <v>52244.762508000007</v>
      </c>
      <c r="C32" s="14"/>
      <c r="D32" s="15">
        <f t="shared" si="0"/>
        <v>3134.69</v>
      </c>
      <c r="E32" s="15">
        <f t="shared" si="6"/>
        <v>49110.07</v>
      </c>
      <c r="F32" s="16">
        <f t="shared" si="1"/>
        <v>3333.1</v>
      </c>
      <c r="G32" s="16">
        <f t="shared" si="2"/>
        <v>3200.81</v>
      </c>
      <c r="H32" s="15">
        <f t="shared" si="3"/>
        <v>9926.5</v>
      </c>
      <c r="I32" s="15">
        <f t="shared" si="4"/>
        <v>13061</v>
      </c>
      <c r="J32" s="15">
        <f t="shared" si="5"/>
        <v>132.29</v>
      </c>
      <c r="L32" s="40"/>
      <c r="M32" s="41"/>
      <c r="AX32" s="2"/>
      <c r="AY32" s="3"/>
    </row>
    <row r="33" spans="1:51" x14ac:dyDescent="0.3">
      <c r="A33" s="33">
        <v>32</v>
      </c>
      <c r="B33" s="34">
        <v>51040.190448000008</v>
      </c>
      <c r="C33" s="14"/>
      <c r="D33" s="15">
        <f t="shared" si="0"/>
        <v>3062.41</v>
      </c>
      <c r="E33" s="15">
        <f t="shared" si="6"/>
        <v>47977.78</v>
      </c>
      <c r="F33" s="16">
        <f t="shared" si="1"/>
        <v>3309</v>
      </c>
      <c r="G33" s="16">
        <f t="shared" si="2"/>
        <v>3110.22</v>
      </c>
      <c r="H33" s="15">
        <f t="shared" si="3"/>
        <v>9697.64</v>
      </c>
      <c r="I33" s="15">
        <f t="shared" si="4"/>
        <v>12760</v>
      </c>
      <c r="J33" s="15">
        <f t="shared" si="5"/>
        <v>198.78</v>
      </c>
      <c r="L33" s="40"/>
      <c r="M33" s="41"/>
      <c r="AX33" s="2"/>
      <c r="AY33" s="3"/>
    </row>
    <row r="34" spans="1:51" x14ac:dyDescent="0.3">
      <c r="A34" s="33">
        <v>31</v>
      </c>
      <c r="B34" s="34">
        <v>49841.930556000007</v>
      </c>
      <c r="C34" s="14"/>
      <c r="D34" s="15">
        <f t="shared" si="0"/>
        <v>2990.52</v>
      </c>
      <c r="E34" s="15">
        <f t="shared" si="6"/>
        <v>46851.41</v>
      </c>
      <c r="F34" s="16">
        <f t="shared" si="1"/>
        <v>3259.35</v>
      </c>
      <c r="G34" s="16">
        <f t="shared" si="2"/>
        <v>3020.11</v>
      </c>
      <c r="H34" s="15">
        <f t="shared" si="3"/>
        <v>9469.9699999999993</v>
      </c>
      <c r="I34" s="15">
        <f t="shared" si="4"/>
        <v>12460</v>
      </c>
      <c r="J34" s="15">
        <f t="shared" si="5"/>
        <v>239.24</v>
      </c>
      <c r="L34" s="40"/>
      <c r="M34" s="41"/>
      <c r="AX34" s="2"/>
      <c r="AY34" s="3"/>
    </row>
    <row r="35" spans="1:51" x14ac:dyDescent="0.3">
      <c r="A35" s="33">
        <v>30</v>
      </c>
      <c r="B35" s="34">
        <v>48755.185632000008</v>
      </c>
      <c r="C35" s="14"/>
      <c r="D35" s="15">
        <f t="shared" si="0"/>
        <v>2925.31</v>
      </c>
      <c r="E35" s="15">
        <f t="shared" si="6"/>
        <v>45829.88</v>
      </c>
      <c r="F35" s="16">
        <f t="shared" si="1"/>
        <v>3172.41</v>
      </c>
      <c r="G35" s="16">
        <f t="shared" si="2"/>
        <v>2938.39</v>
      </c>
      <c r="H35" s="15">
        <f t="shared" si="3"/>
        <v>9263.49</v>
      </c>
      <c r="I35" s="15">
        <f t="shared" si="4"/>
        <v>12189</v>
      </c>
      <c r="J35" s="15">
        <f t="shared" si="5"/>
        <v>234.02</v>
      </c>
      <c r="L35" s="40"/>
      <c r="M35" s="41"/>
      <c r="AX35" s="2"/>
      <c r="AY35" s="3"/>
    </row>
    <row r="36" spans="1:51" x14ac:dyDescent="0.3">
      <c r="A36" s="33">
        <v>29</v>
      </c>
      <c r="B36" s="34">
        <v>47678.960988000006</v>
      </c>
      <c r="C36" s="14"/>
      <c r="D36" s="15">
        <f t="shared" si="0"/>
        <v>2860.74</v>
      </c>
      <c r="E36" s="15">
        <f t="shared" si="6"/>
        <v>44818.22</v>
      </c>
      <c r="F36" s="16">
        <f t="shared" si="1"/>
        <v>3086.32</v>
      </c>
      <c r="G36" s="16">
        <f t="shared" si="2"/>
        <v>2857.46</v>
      </c>
      <c r="H36" s="15">
        <f t="shared" si="3"/>
        <v>9059</v>
      </c>
      <c r="I36" s="15">
        <f t="shared" si="4"/>
        <v>11920</v>
      </c>
      <c r="J36" s="15">
        <f t="shared" si="5"/>
        <v>228.86</v>
      </c>
      <c r="L36" s="40"/>
      <c r="M36" s="41"/>
      <c r="AX36" s="2"/>
      <c r="AY36" s="3"/>
    </row>
    <row r="37" spans="1:51" x14ac:dyDescent="0.3">
      <c r="A37" s="33">
        <v>28</v>
      </c>
      <c r="B37" s="34">
        <v>46614.308652000007</v>
      </c>
      <c r="C37" s="14"/>
      <c r="D37" s="15">
        <f t="shared" si="0"/>
        <v>2796.86</v>
      </c>
      <c r="E37" s="15">
        <f t="shared" si="6"/>
        <v>43817.45</v>
      </c>
      <c r="F37" s="16">
        <f t="shared" si="1"/>
        <v>3001.14</v>
      </c>
      <c r="G37" s="16">
        <f t="shared" si="2"/>
        <v>2777.4</v>
      </c>
      <c r="H37" s="15">
        <f t="shared" si="3"/>
        <v>8856.7199999999993</v>
      </c>
      <c r="I37" s="15">
        <f t="shared" si="4"/>
        <v>11654</v>
      </c>
      <c r="J37" s="15">
        <f t="shared" si="5"/>
        <v>223.74</v>
      </c>
      <c r="L37" s="40"/>
      <c r="M37" s="41"/>
      <c r="AX37" s="2"/>
      <c r="AY37" s="3"/>
    </row>
    <row r="38" spans="1:51" x14ac:dyDescent="0.3">
      <c r="A38" s="33">
        <v>27</v>
      </c>
      <c r="B38" s="34">
        <v>45615.934079999999</v>
      </c>
      <c r="C38" s="14"/>
      <c r="D38" s="15">
        <f t="shared" si="0"/>
        <v>2736.96</v>
      </c>
      <c r="E38" s="15">
        <f t="shared" si="6"/>
        <v>42878.97</v>
      </c>
      <c r="F38" s="16">
        <f t="shared" si="1"/>
        <v>2921.27</v>
      </c>
      <c r="G38" s="16">
        <f t="shared" si="2"/>
        <v>2702.32</v>
      </c>
      <c r="H38" s="15">
        <f t="shared" si="3"/>
        <v>8667.0300000000007</v>
      </c>
      <c r="I38" s="15">
        <f t="shared" si="4"/>
        <v>11404</v>
      </c>
      <c r="J38" s="15">
        <f t="shared" si="5"/>
        <v>218.95</v>
      </c>
      <c r="L38" s="40"/>
      <c r="M38" s="41"/>
      <c r="AX38" s="2"/>
      <c r="AY38" s="3"/>
    </row>
    <row r="39" spans="1:51" x14ac:dyDescent="0.3">
      <c r="A39" s="33">
        <v>26</v>
      </c>
      <c r="B39" s="34">
        <v>44584.946640000002</v>
      </c>
      <c r="C39" s="14"/>
      <c r="D39" s="15">
        <f t="shared" si="0"/>
        <v>2675.1</v>
      </c>
      <c r="E39" s="15">
        <f t="shared" si="6"/>
        <v>41909.85</v>
      </c>
      <c r="F39" s="16">
        <f t="shared" si="1"/>
        <v>2838.8</v>
      </c>
      <c r="G39" s="16">
        <f t="shared" si="2"/>
        <v>2624.79</v>
      </c>
      <c r="H39" s="15">
        <f t="shared" si="3"/>
        <v>8471.14</v>
      </c>
      <c r="I39" s="15">
        <f t="shared" si="4"/>
        <v>11146</v>
      </c>
      <c r="J39" s="15">
        <f t="shared" si="5"/>
        <v>214.01</v>
      </c>
      <c r="L39" s="40"/>
      <c r="M39" s="41"/>
      <c r="AX39" s="2"/>
      <c r="AY39" s="3"/>
    </row>
    <row r="40" spans="1:51" x14ac:dyDescent="0.3">
      <c r="A40" s="33">
        <v>25</v>
      </c>
      <c r="B40" s="34">
        <v>43647.589692000009</v>
      </c>
      <c r="C40" s="14"/>
      <c r="D40" s="15">
        <f t="shared" si="0"/>
        <v>2618.86</v>
      </c>
      <c r="E40" s="15">
        <f t="shared" si="6"/>
        <v>41028.730000000003</v>
      </c>
      <c r="F40" s="16">
        <f t="shared" si="1"/>
        <v>2763.81</v>
      </c>
      <c r="G40" s="16">
        <f t="shared" si="2"/>
        <v>2554.3000000000002</v>
      </c>
      <c r="H40" s="15">
        <f t="shared" si="3"/>
        <v>8293.0400000000009</v>
      </c>
      <c r="I40" s="15">
        <f t="shared" si="4"/>
        <v>10912</v>
      </c>
      <c r="J40" s="15">
        <f t="shared" si="5"/>
        <v>209.51</v>
      </c>
      <c r="L40" s="40"/>
      <c r="M40" s="41"/>
      <c r="AX40" s="2"/>
      <c r="AY40" s="3"/>
    </row>
    <row r="41" spans="1:51" x14ac:dyDescent="0.3">
      <c r="A41" s="33">
        <v>24</v>
      </c>
      <c r="B41" s="34">
        <v>42755.469948000005</v>
      </c>
      <c r="C41" s="14"/>
      <c r="D41" s="15">
        <f t="shared" si="0"/>
        <v>2565.33</v>
      </c>
      <c r="E41" s="15">
        <f t="shared" si="6"/>
        <v>40190.14</v>
      </c>
      <c r="F41" s="16">
        <f t="shared" si="1"/>
        <v>2692.44</v>
      </c>
      <c r="G41" s="16">
        <f t="shared" si="2"/>
        <v>2487.21</v>
      </c>
      <c r="H41" s="15">
        <f t="shared" si="3"/>
        <v>8123.54</v>
      </c>
      <c r="I41" s="15">
        <f t="shared" si="4"/>
        <v>10689</v>
      </c>
      <c r="J41" s="15">
        <f t="shared" si="5"/>
        <v>205.23</v>
      </c>
      <c r="L41" s="40"/>
      <c r="M41" s="41"/>
      <c r="AX41" s="2"/>
      <c r="AY41" s="3"/>
    </row>
    <row r="42" spans="1:51" x14ac:dyDescent="0.3">
      <c r="A42" s="33">
        <v>23</v>
      </c>
      <c r="B42" s="34">
        <v>41852.829924000005</v>
      </c>
      <c r="C42" s="14"/>
      <c r="D42" s="15">
        <f t="shared" si="0"/>
        <v>2511.17</v>
      </c>
      <c r="E42" s="15">
        <f t="shared" si="6"/>
        <v>39341.660000000003</v>
      </c>
      <c r="F42" s="16">
        <f t="shared" si="1"/>
        <v>2620.23</v>
      </c>
      <c r="G42" s="16">
        <f t="shared" si="2"/>
        <v>2419.33</v>
      </c>
      <c r="H42" s="15">
        <f t="shared" si="3"/>
        <v>7952.04</v>
      </c>
      <c r="I42" s="15">
        <f t="shared" si="4"/>
        <v>10463</v>
      </c>
      <c r="J42" s="15">
        <f t="shared" si="5"/>
        <v>200.9</v>
      </c>
      <c r="L42" s="40"/>
      <c r="M42" s="41"/>
      <c r="AX42" s="2"/>
      <c r="AY42" s="3"/>
    </row>
    <row r="43" spans="1:51" x14ac:dyDescent="0.3">
      <c r="A43" s="33">
        <v>22</v>
      </c>
      <c r="B43" s="34">
        <v>41004.895356000001</v>
      </c>
      <c r="C43" s="14"/>
      <c r="D43" s="15">
        <f t="shared" si="0"/>
        <v>2460.29</v>
      </c>
      <c r="E43" s="15">
        <f t="shared" si="6"/>
        <v>38544.61</v>
      </c>
      <c r="F43" s="16">
        <f t="shared" si="1"/>
        <v>2552.39</v>
      </c>
      <c r="G43" s="16">
        <f t="shared" si="2"/>
        <v>2355.5700000000002</v>
      </c>
      <c r="H43" s="15">
        <f t="shared" si="3"/>
        <v>7790.93</v>
      </c>
      <c r="I43" s="15">
        <f t="shared" si="4"/>
        <v>10251</v>
      </c>
      <c r="J43" s="15">
        <f t="shared" si="5"/>
        <v>196.82</v>
      </c>
      <c r="L43" s="40"/>
      <c r="M43" s="41"/>
      <c r="AX43" s="2"/>
      <c r="AY43" s="3"/>
    </row>
    <row r="44" spans="1:51" x14ac:dyDescent="0.3">
      <c r="A44" s="33">
        <v>21</v>
      </c>
      <c r="B44" s="34">
        <v>40166.42904000001</v>
      </c>
      <c r="C44" s="14"/>
      <c r="D44" s="15">
        <f t="shared" si="0"/>
        <v>2409.9899999999998</v>
      </c>
      <c r="E44" s="15">
        <f t="shared" si="6"/>
        <v>37756.44</v>
      </c>
      <c r="F44" s="16">
        <f t="shared" si="1"/>
        <v>2485.31</v>
      </c>
      <c r="G44" s="16">
        <f t="shared" si="2"/>
        <v>2292.52</v>
      </c>
      <c r="H44" s="15">
        <f t="shared" si="3"/>
        <v>7631.62</v>
      </c>
      <c r="I44" s="15">
        <f t="shared" si="4"/>
        <v>10042</v>
      </c>
      <c r="J44" s="15">
        <f t="shared" si="5"/>
        <v>192.79</v>
      </c>
      <c r="L44" s="40"/>
      <c r="M44" s="41"/>
      <c r="AX44" s="2"/>
      <c r="AY44" s="3"/>
    </row>
    <row r="45" spans="1:51" x14ac:dyDescent="0.3">
      <c r="A45" s="33">
        <v>20</v>
      </c>
      <c r="B45" s="34">
        <v>39350.055312000004</v>
      </c>
      <c r="C45" s="14"/>
      <c r="D45" s="15">
        <f t="shared" ref="D45:D64" si="7">ROUND(PensionableSalary*SAUL_Care_Ee_conts,2)</f>
        <v>2361</v>
      </c>
      <c r="E45" s="15">
        <f t="shared" ref="E45:E64" si="8">ROUND(+PensionableSalary-Ee_StandardConts,2)</f>
        <v>36989.06</v>
      </c>
      <c r="F45" s="16">
        <f t="shared" ref="F45:F64"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2420</v>
      </c>
      <c r="G45" s="16">
        <f t="shared" ref="G45:G64"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2231.12</v>
      </c>
      <c r="H45" s="15">
        <f t="shared" ref="H45:H64" si="11">ROUND(PensionableSalary*SAUL_Care_Er_conts,2)</f>
        <v>7476.51</v>
      </c>
      <c r="I45" s="15">
        <f t="shared" ref="I45:I64" si="12">ROUND(Ee_StandardConts+Er_StandardCont,0)</f>
        <v>9838</v>
      </c>
      <c r="J45" s="15">
        <f t="shared" ref="J45:J64" si="13">ROUND(+Ee_NICs_nonPenSMART-Ee_NICs_PenSmart,2)</f>
        <v>188.88</v>
      </c>
      <c r="L45" s="40"/>
      <c r="M45" s="41"/>
      <c r="AX45" s="2"/>
      <c r="AY45" s="3"/>
    </row>
    <row r="46" spans="1:51" x14ac:dyDescent="0.3">
      <c r="A46" s="33">
        <v>19</v>
      </c>
      <c r="B46" s="34">
        <v>38610.479628000008</v>
      </c>
      <c r="C46" s="14"/>
      <c r="D46" s="15">
        <f t="shared" si="7"/>
        <v>2316.63</v>
      </c>
      <c r="E46" s="15">
        <f t="shared" si="8"/>
        <v>36293.85</v>
      </c>
      <c r="F46" s="16">
        <f t="shared" si="9"/>
        <v>2360.84</v>
      </c>
      <c r="G46" s="16">
        <f t="shared" si="10"/>
        <v>2175.5100000000002</v>
      </c>
      <c r="H46" s="15">
        <f t="shared" si="11"/>
        <v>7335.99</v>
      </c>
      <c r="I46" s="15">
        <f t="shared" si="12"/>
        <v>9653</v>
      </c>
      <c r="J46" s="15">
        <f t="shared" si="13"/>
        <v>185.33</v>
      </c>
      <c r="L46" s="40"/>
      <c r="M46" s="41"/>
      <c r="AX46" s="2"/>
      <c r="AY46" s="3"/>
    </row>
    <row r="47" spans="1:51" x14ac:dyDescent="0.3">
      <c r="A47" s="33">
        <v>18</v>
      </c>
      <c r="B47" s="34">
        <v>37826.718767999999</v>
      </c>
      <c r="C47" s="14"/>
      <c r="D47" s="15">
        <f t="shared" si="7"/>
        <v>2269.6</v>
      </c>
      <c r="E47" s="15">
        <f t="shared" si="8"/>
        <v>35557.120000000003</v>
      </c>
      <c r="F47" s="16">
        <f t="shared" si="9"/>
        <v>2298.14</v>
      </c>
      <c r="G47" s="16">
        <f t="shared" si="10"/>
        <v>2116.5700000000002</v>
      </c>
      <c r="H47" s="15">
        <f t="shared" si="11"/>
        <v>7187.08</v>
      </c>
      <c r="I47" s="15">
        <f t="shared" si="12"/>
        <v>9457</v>
      </c>
      <c r="J47" s="15">
        <f t="shared" si="13"/>
        <v>181.57</v>
      </c>
      <c r="L47" s="40"/>
      <c r="M47" s="41"/>
      <c r="AX47" s="2"/>
      <c r="AY47" s="3"/>
    </row>
    <row r="48" spans="1:51" x14ac:dyDescent="0.3">
      <c r="A48" s="33">
        <v>17</v>
      </c>
      <c r="B48" s="34">
        <v>37108.183644000004</v>
      </c>
      <c r="C48" s="14"/>
      <c r="D48" s="15">
        <f t="shared" si="7"/>
        <v>2226.4899999999998</v>
      </c>
      <c r="E48" s="15">
        <f t="shared" si="8"/>
        <v>34881.69</v>
      </c>
      <c r="F48" s="16">
        <f t="shared" si="9"/>
        <v>2240.65</v>
      </c>
      <c r="G48" s="16">
        <f t="shared" si="10"/>
        <v>2062.54</v>
      </c>
      <c r="H48" s="15">
        <f t="shared" si="11"/>
        <v>7050.55</v>
      </c>
      <c r="I48" s="15">
        <f t="shared" si="12"/>
        <v>9277</v>
      </c>
      <c r="J48" s="15">
        <f t="shared" si="13"/>
        <v>178.11</v>
      </c>
      <c r="L48" s="40"/>
      <c r="M48" s="41"/>
      <c r="AX48" s="2"/>
      <c r="AY48" s="3"/>
    </row>
    <row r="49" spans="1:51" x14ac:dyDescent="0.3">
      <c r="A49" s="33">
        <v>16</v>
      </c>
      <c r="B49" s="34">
        <v>36433.833696000009</v>
      </c>
      <c r="C49" s="14"/>
      <c r="D49" s="15">
        <f t="shared" si="7"/>
        <v>2186.0300000000002</v>
      </c>
      <c r="E49" s="15">
        <f t="shared" si="8"/>
        <v>34247.800000000003</v>
      </c>
      <c r="F49" s="16">
        <f t="shared" si="9"/>
        <v>2186.71</v>
      </c>
      <c r="G49" s="16">
        <f t="shared" si="10"/>
        <v>2011.82</v>
      </c>
      <c r="H49" s="15">
        <f t="shared" si="11"/>
        <v>6922.43</v>
      </c>
      <c r="I49" s="15">
        <f t="shared" si="12"/>
        <v>9108</v>
      </c>
      <c r="J49" s="15">
        <f t="shared" si="13"/>
        <v>174.89</v>
      </c>
      <c r="L49" s="40"/>
      <c r="M49" s="41"/>
      <c r="AX49" s="2"/>
      <c r="AY49" s="3"/>
    </row>
    <row r="50" spans="1:51" x14ac:dyDescent="0.3">
      <c r="A50" s="33">
        <v>15</v>
      </c>
      <c r="B50" s="34">
        <v>35759.483747999999</v>
      </c>
      <c r="C50" s="14"/>
      <c r="D50" s="15">
        <f t="shared" si="7"/>
        <v>2145.5700000000002</v>
      </c>
      <c r="E50" s="15">
        <f t="shared" si="8"/>
        <v>33613.910000000003</v>
      </c>
      <c r="F50" s="16">
        <f t="shared" si="9"/>
        <v>2132.7600000000002</v>
      </c>
      <c r="G50" s="16">
        <f t="shared" si="10"/>
        <v>1961.11</v>
      </c>
      <c r="H50" s="15">
        <f t="shared" si="11"/>
        <v>6794.3</v>
      </c>
      <c r="I50" s="15">
        <f t="shared" si="12"/>
        <v>8940</v>
      </c>
      <c r="J50" s="15">
        <f t="shared" si="13"/>
        <v>171.65</v>
      </c>
      <c r="L50" s="40"/>
      <c r="M50" s="41"/>
      <c r="AX50" s="2"/>
      <c r="AY50" s="3"/>
    </row>
    <row r="51" spans="1:51" x14ac:dyDescent="0.3">
      <c r="A51" s="33">
        <v>14</v>
      </c>
      <c r="B51" s="34">
        <v>35085.133800000003</v>
      </c>
      <c r="C51" s="14"/>
      <c r="D51" s="15">
        <f t="shared" si="7"/>
        <v>2105.11</v>
      </c>
      <c r="E51" s="15">
        <f t="shared" si="8"/>
        <v>32980.019999999997</v>
      </c>
      <c r="F51" s="16">
        <f t="shared" si="9"/>
        <v>2078.81</v>
      </c>
      <c r="G51" s="16">
        <f t="shared" si="10"/>
        <v>1910.4</v>
      </c>
      <c r="H51" s="15">
        <f t="shared" si="11"/>
        <v>6666.18</v>
      </c>
      <c r="I51" s="15">
        <f t="shared" si="12"/>
        <v>8771</v>
      </c>
      <c r="J51" s="15">
        <f t="shared" si="13"/>
        <v>168.41</v>
      </c>
      <c r="L51" s="40"/>
      <c r="M51" s="41"/>
      <c r="AX51" s="2"/>
      <c r="AY51" s="3"/>
    </row>
    <row r="52" spans="1:51" x14ac:dyDescent="0.3">
      <c r="A52" s="33">
        <v>13</v>
      </c>
      <c r="B52" s="34">
        <v>34486.529868000005</v>
      </c>
      <c r="C52" s="14"/>
      <c r="D52" s="15">
        <f t="shared" si="7"/>
        <v>2069.19</v>
      </c>
      <c r="E52" s="15">
        <f t="shared" si="8"/>
        <v>32417.34</v>
      </c>
      <c r="F52" s="16">
        <f t="shared" si="9"/>
        <v>2030.92</v>
      </c>
      <c r="G52" s="16">
        <f t="shared" si="10"/>
        <v>1865.39</v>
      </c>
      <c r="H52" s="15">
        <f t="shared" si="11"/>
        <v>6552.44</v>
      </c>
      <c r="I52" s="15">
        <f t="shared" si="12"/>
        <v>8622</v>
      </c>
      <c r="J52" s="15">
        <f t="shared" si="13"/>
        <v>165.53</v>
      </c>
      <c r="L52" s="40"/>
      <c r="M52" s="41"/>
      <c r="AX52" s="2"/>
      <c r="AY52" s="3"/>
    </row>
    <row r="53" spans="1:51" x14ac:dyDescent="0.3">
      <c r="A53" s="33">
        <v>12</v>
      </c>
      <c r="B53" s="34">
        <v>33887.925936</v>
      </c>
      <c r="C53" s="14"/>
      <c r="D53" s="15">
        <f t="shared" si="7"/>
        <v>2033.28</v>
      </c>
      <c r="E53" s="15">
        <f t="shared" si="8"/>
        <v>31854.65</v>
      </c>
      <c r="F53" s="16">
        <f t="shared" si="9"/>
        <v>1983.03</v>
      </c>
      <c r="G53" s="16">
        <f t="shared" si="10"/>
        <v>1820.37</v>
      </c>
      <c r="H53" s="15">
        <f t="shared" si="11"/>
        <v>6438.71</v>
      </c>
      <c r="I53" s="15">
        <f t="shared" si="12"/>
        <v>8472</v>
      </c>
      <c r="J53" s="15">
        <f t="shared" si="13"/>
        <v>162.66</v>
      </c>
      <c r="L53" s="40"/>
      <c r="M53" s="41"/>
      <c r="AX53" s="2"/>
      <c r="AY53" s="3"/>
    </row>
    <row r="54" spans="1:51" x14ac:dyDescent="0.3">
      <c r="A54" s="33">
        <v>11</v>
      </c>
      <c r="B54" s="34">
        <v>33310.362564000003</v>
      </c>
      <c r="C54" s="14"/>
      <c r="D54" s="15">
        <f t="shared" si="7"/>
        <v>1998.62</v>
      </c>
      <c r="E54" s="15">
        <f t="shared" si="8"/>
        <v>31311.74</v>
      </c>
      <c r="F54" s="16">
        <f t="shared" si="9"/>
        <v>1936.83</v>
      </c>
      <c r="G54" s="16">
        <f t="shared" si="10"/>
        <v>1776.94</v>
      </c>
      <c r="H54" s="15">
        <f t="shared" si="11"/>
        <v>6328.97</v>
      </c>
      <c r="I54" s="15">
        <f t="shared" si="12"/>
        <v>8328</v>
      </c>
      <c r="J54" s="15">
        <f t="shared" si="13"/>
        <v>159.88999999999999</v>
      </c>
      <c r="L54" s="40"/>
      <c r="M54" s="41"/>
      <c r="AX54" s="2"/>
      <c r="AY54" s="3"/>
    </row>
    <row r="55" spans="1:51" x14ac:dyDescent="0.3">
      <c r="A55" s="33">
        <v>10</v>
      </c>
      <c r="B55" s="34">
        <v>32712.810660000003</v>
      </c>
      <c r="C55" s="14"/>
      <c r="D55" s="15">
        <f t="shared" si="7"/>
        <v>1962.77</v>
      </c>
      <c r="E55" s="15">
        <f t="shared" si="8"/>
        <v>30750.04</v>
      </c>
      <c r="F55" s="16">
        <f t="shared" si="9"/>
        <v>1889.02</v>
      </c>
      <c r="G55" s="16">
        <f t="shared" si="10"/>
        <v>1732</v>
      </c>
      <c r="H55" s="15">
        <f t="shared" si="11"/>
        <v>6215.43</v>
      </c>
      <c r="I55" s="15">
        <f t="shared" si="12"/>
        <v>8178</v>
      </c>
      <c r="J55" s="15">
        <f t="shared" si="13"/>
        <v>157.02000000000001</v>
      </c>
      <c r="L55" s="40"/>
      <c r="M55" s="41"/>
      <c r="AX55" s="2"/>
      <c r="AY55" s="3"/>
    </row>
    <row r="56" spans="1:51" x14ac:dyDescent="0.3">
      <c r="A56" s="33">
        <v>9</v>
      </c>
      <c r="B56" s="34">
        <v>32179.432464000001</v>
      </c>
      <c r="C56" s="14"/>
      <c r="D56" s="15">
        <f t="shared" si="7"/>
        <v>1930.77</v>
      </c>
      <c r="E56" s="15">
        <f t="shared" si="8"/>
        <v>30248.66</v>
      </c>
      <c r="F56" s="16">
        <f t="shared" si="9"/>
        <v>1846.35</v>
      </c>
      <c r="G56" s="16">
        <f t="shared" si="10"/>
        <v>1691.89</v>
      </c>
      <c r="H56" s="15">
        <f t="shared" si="11"/>
        <v>6114.09</v>
      </c>
      <c r="I56" s="15">
        <f t="shared" si="12"/>
        <v>8045</v>
      </c>
      <c r="J56" s="15">
        <f t="shared" si="13"/>
        <v>154.46</v>
      </c>
      <c r="L56" s="40"/>
      <c r="M56" s="41"/>
      <c r="AX56" s="2"/>
      <c r="AY56" s="3"/>
    </row>
    <row r="57" spans="1:51" x14ac:dyDescent="0.3">
      <c r="A57" s="33">
        <v>8</v>
      </c>
      <c r="B57" s="34">
        <v>31625.013708000002</v>
      </c>
      <c r="C57" s="14"/>
      <c r="D57" s="15">
        <f t="shared" si="7"/>
        <v>1897.5</v>
      </c>
      <c r="E57" s="15">
        <f t="shared" si="8"/>
        <v>29727.51</v>
      </c>
      <c r="F57" s="16">
        <f t="shared" si="9"/>
        <v>1802</v>
      </c>
      <c r="G57" s="16">
        <f t="shared" si="10"/>
        <v>1650.2</v>
      </c>
      <c r="H57" s="15">
        <f t="shared" si="11"/>
        <v>6008.75</v>
      </c>
      <c r="I57" s="15">
        <f t="shared" si="12"/>
        <v>7906</v>
      </c>
      <c r="J57" s="15">
        <f t="shared" si="13"/>
        <v>151.80000000000001</v>
      </c>
      <c r="L57" s="40"/>
      <c r="M57" s="41"/>
      <c r="AX57" s="2"/>
      <c r="AY57" s="3"/>
    </row>
    <row r="58" spans="1:51" x14ac:dyDescent="0.3">
      <c r="A58" s="33">
        <v>7</v>
      </c>
      <c r="B58" s="34">
        <v>31113.728100000004</v>
      </c>
      <c r="C58" s="14"/>
      <c r="D58" s="15">
        <f t="shared" si="7"/>
        <v>1866.82</v>
      </c>
      <c r="E58" s="15">
        <f t="shared" si="8"/>
        <v>29246.91</v>
      </c>
      <c r="F58" s="16">
        <f t="shared" si="9"/>
        <v>1761.1</v>
      </c>
      <c r="G58" s="16">
        <f t="shared" si="10"/>
        <v>1611.75</v>
      </c>
      <c r="H58" s="15">
        <f t="shared" si="11"/>
        <v>5911.61</v>
      </c>
      <c r="I58" s="15">
        <f t="shared" si="12"/>
        <v>7778</v>
      </c>
      <c r="J58" s="15">
        <f t="shared" si="13"/>
        <v>149.35</v>
      </c>
      <c r="L58" s="40"/>
      <c r="M58" s="41"/>
      <c r="AX58" s="2"/>
      <c r="AY58" s="3"/>
    </row>
    <row r="59" spans="1:51" x14ac:dyDescent="0.3">
      <c r="A59" s="33">
        <v>6</v>
      </c>
      <c r="B59" s="34">
        <v>30612.962772000003</v>
      </c>
      <c r="C59" s="14"/>
      <c r="D59" s="15">
        <f t="shared" si="7"/>
        <v>1836.78</v>
      </c>
      <c r="E59" s="15">
        <f t="shared" si="8"/>
        <v>28776.18</v>
      </c>
      <c r="F59" s="16">
        <f t="shared" si="9"/>
        <v>1721.04</v>
      </c>
      <c r="G59" s="16">
        <f t="shared" si="10"/>
        <v>1574.09</v>
      </c>
      <c r="H59" s="15">
        <f t="shared" si="11"/>
        <v>5816.46</v>
      </c>
      <c r="I59" s="15">
        <f t="shared" si="12"/>
        <v>7653</v>
      </c>
      <c r="J59" s="15">
        <f t="shared" si="13"/>
        <v>146.94999999999999</v>
      </c>
      <c r="L59" s="40"/>
      <c r="M59" s="41"/>
      <c r="AX59" s="2"/>
      <c r="AY59" s="3"/>
    </row>
    <row r="60" spans="1:51" x14ac:dyDescent="0.3">
      <c r="A60" s="33">
        <v>5</v>
      </c>
      <c r="B60" s="34">
        <v>30177.423180000002</v>
      </c>
      <c r="C60" s="14"/>
      <c r="D60" s="15">
        <f t="shared" si="7"/>
        <v>1810.65</v>
      </c>
      <c r="E60" s="15">
        <f t="shared" si="8"/>
        <v>28366.77</v>
      </c>
      <c r="F60" s="16">
        <f t="shared" si="9"/>
        <v>1686.19</v>
      </c>
      <c r="G60" s="16">
        <f t="shared" si="10"/>
        <v>1541.34</v>
      </c>
      <c r="H60" s="15">
        <f t="shared" si="11"/>
        <v>5733.71</v>
      </c>
      <c r="I60" s="15">
        <f t="shared" si="12"/>
        <v>7544</v>
      </c>
      <c r="J60" s="15">
        <f t="shared" si="13"/>
        <v>144.85</v>
      </c>
      <c r="L60" s="40"/>
      <c r="M60" s="41"/>
      <c r="AX60" s="2"/>
      <c r="AY60" s="3"/>
    </row>
    <row r="61" spans="1:51" x14ac:dyDescent="0.3">
      <c r="A61" s="74">
        <v>4</v>
      </c>
      <c r="B61" s="34"/>
      <c r="C61" s="17"/>
      <c r="D61" s="15"/>
      <c r="E61" s="15"/>
      <c r="F61" s="16"/>
      <c r="G61" s="16"/>
      <c r="H61" s="15"/>
      <c r="I61" s="15"/>
      <c r="J61" s="15"/>
      <c r="L61" s="40"/>
      <c r="M61" s="41"/>
      <c r="AX61" s="4"/>
      <c r="AY61" s="5"/>
    </row>
    <row r="62" spans="1:51" x14ac:dyDescent="0.3">
      <c r="A62" s="33">
        <v>3</v>
      </c>
      <c r="B62" s="34">
        <v>29711.374776000004</v>
      </c>
      <c r="C62" s="14"/>
      <c r="D62" s="15">
        <f t="shared" si="7"/>
        <v>1782.68</v>
      </c>
      <c r="E62" s="15">
        <f t="shared" si="8"/>
        <v>27928.69</v>
      </c>
      <c r="F62" s="16">
        <f t="shared" si="9"/>
        <v>1648.91</v>
      </c>
      <c r="G62" s="16">
        <f t="shared" si="10"/>
        <v>1506.3</v>
      </c>
      <c r="H62" s="15">
        <f t="shared" si="11"/>
        <v>5645.16</v>
      </c>
      <c r="I62" s="15">
        <f t="shared" si="12"/>
        <v>7428</v>
      </c>
      <c r="J62" s="15">
        <f t="shared" si="13"/>
        <v>142.61000000000001</v>
      </c>
      <c r="L62" s="40"/>
      <c r="M62" s="41"/>
      <c r="AX62" s="2"/>
      <c r="AY62" s="3"/>
    </row>
    <row r="63" spans="1:51" x14ac:dyDescent="0.3">
      <c r="A63" s="33">
        <v>2</v>
      </c>
      <c r="B63" s="34">
        <v>29407.338684000006</v>
      </c>
      <c r="C63" s="14"/>
      <c r="D63" s="15">
        <f t="shared" si="7"/>
        <v>1764.44</v>
      </c>
      <c r="E63" s="15">
        <f t="shared" si="8"/>
        <v>27642.9</v>
      </c>
      <c r="F63" s="16">
        <f t="shared" si="9"/>
        <v>1624.59</v>
      </c>
      <c r="G63" s="16">
        <f t="shared" si="10"/>
        <v>1483.43</v>
      </c>
      <c r="H63" s="15">
        <f t="shared" si="11"/>
        <v>5587.39</v>
      </c>
      <c r="I63" s="15">
        <f t="shared" si="12"/>
        <v>7352</v>
      </c>
      <c r="J63" s="15">
        <f t="shared" si="13"/>
        <v>141.16</v>
      </c>
      <c r="L63" s="40"/>
      <c r="M63" s="41"/>
      <c r="AX63" s="2"/>
      <c r="AY63" s="3"/>
    </row>
    <row r="64" spans="1:51" x14ac:dyDescent="0.3">
      <c r="A64" s="35">
        <v>1</v>
      </c>
      <c r="B64" s="36">
        <v>29199.03714</v>
      </c>
      <c r="C64" s="19"/>
      <c r="D64" s="15">
        <f t="shared" si="7"/>
        <v>1751.94</v>
      </c>
      <c r="E64" s="20">
        <f t="shared" si="8"/>
        <v>27447.1</v>
      </c>
      <c r="F64" s="21">
        <f t="shared" si="9"/>
        <v>1607.92</v>
      </c>
      <c r="G64" s="21">
        <f t="shared" si="10"/>
        <v>1467.77</v>
      </c>
      <c r="H64" s="15">
        <f t="shared" si="11"/>
        <v>5547.82</v>
      </c>
      <c r="I64" s="20">
        <f t="shared" si="12"/>
        <v>7300</v>
      </c>
      <c r="J64" s="20">
        <f t="shared" si="13"/>
        <v>140.15</v>
      </c>
      <c r="L64" s="40"/>
      <c r="M64" s="41"/>
      <c r="AX64" s="2"/>
      <c r="AY64" s="3"/>
    </row>
    <row r="65" spans="1:52" x14ac:dyDescent="0.3">
      <c r="A65" s="106"/>
      <c r="B65" s="107"/>
      <c r="C65" s="107"/>
      <c r="D65" s="107"/>
      <c r="E65" s="107"/>
      <c r="F65" s="107"/>
      <c r="G65" s="107"/>
      <c r="H65" s="107"/>
      <c r="I65" s="107"/>
      <c r="J65" s="107"/>
    </row>
    <row r="66" spans="1:52" x14ac:dyDescent="0.3">
      <c r="A66" s="103" t="s">
        <v>69</v>
      </c>
      <c r="B66" s="115"/>
      <c r="C66" s="115"/>
      <c r="D66" s="115"/>
      <c r="E66" s="115"/>
      <c r="F66" s="115"/>
      <c r="G66" s="115"/>
      <c r="H66" s="115"/>
      <c r="I66" s="115"/>
      <c r="J66" s="115"/>
    </row>
    <row r="67" spans="1:52" x14ac:dyDescent="0.3">
      <c r="A67" s="106"/>
      <c r="B67" s="107"/>
      <c r="C67" s="107"/>
      <c r="D67" s="107"/>
      <c r="E67" s="107"/>
      <c r="F67" s="107"/>
      <c r="G67" s="107"/>
      <c r="H67" s="107"/>
      <c r="I67" s="107"/>
      <c r="J67" s="107"/>
    </row>
    <row r="68" spans="1:52" ht="30.75" customHeight="1" x14ac:dyDescent="0.3">
      <c r="A68" s="111" t="s">
        <v>74</v>
      </c>
      <c r="B68" s="111"/>
      <c r="C68" s="111"/>
      <c r="D68" s="111"/>
      <c r="E68" s="111"/>
      <c r="F68" s="111"/>
      <c r="G68" s="111"/>
      <c r="H68" s="111"/>
      <c r="I68" s="111"/>
      <c r="J68" s="111"/>
    </row>
    <row r="69" spans="1:52" ht="19.5" customHeight="1" x14ac:dyDescent="0.3">
      <c r="A69" s="108" t="s">
        <v>77</v>
      </c>
      <c r="B69" s="109"/>
      <c r="C69" s="109"/>
      <c r="D69" s="109"/>
      <c r="E69" s="109"/>
      <c r="F69" s="109"/>
      <c r="G69" s="109"/>
      <c r="H69" s="109"/>
      <c r="I69" s="109"/>
      <c r="J69" s="109"/>
    </row>
    <row r="70" spans="1:52" x14ac:dyDescent="0.3">
      <c r="A70" s="106"/>
      <c r="B70" s="107"/>
      <c r="C70" s="107"/>
      <c r="D70" s="107"/>
      <c r="E70" s="107"/>
      <c r="F70" s="107"/>
      <c r="G70" s="107"/>
      <c r="H70" s="107"/>
      <c r="I70" s="107"/>
      <c r="J70" s="107"/>
    </row>
    <row r="71" spans="1:52" ht="89.25" customHeight="1" x14ac:dyDescent="0.3">
      <c r="A71" s="24" t="s">
        <v>0</v>
      </c>
      <c r="B71" s="22" t="s">
        <v>2</v>
      </c>
      <c r="C71" s="23"/>
      <c r="D71" s="24" t="str">
        <f>"Employee standard Contribution on salary at "&amp;TEXT(SAUL_Care_Ee_conts,"0%")&amp;" (corresponds to column A of the PensionSMART Ts &amp; Cs)"</f>
        <v>Employee standard Contribution on salary at 6% (corresponds to column A of the PensionSMART Ts &amp; Cs)</v>
      </c>
      <c r="E71" s="24" t="s">
        <v>3</v>
      </c>
      <c r="F71" s="25" t="s">
        <v>38</v>
      </c>
      <c r="G71" s="25" t="s">
        <v>5</v>
      </c>
      <c r="H71" s="24" t="str">
        <f>"Employer's standard contribution at "&amp;TEXT(SAUL_Care_Er_conts,"0%")&amp;" would be (corresponds to column B of the PensionSMART Ts &amp; Cs)"</f>
        <v>Employer's standard contribution at 19% would be (corresponds to column B of the PensionSMART Ts &amp; Cs)</v>
      </c>
      <c r="I71" s="24" t="s">
        <v>39</v>
      </c>
      <c r="J71" s="24" t="s">
        <v>1</v>
      </c>
    </row>
    <row r="72" spans="1:52" x14ac:dyDescent="0.3">
      <c r="A72" s="31">
        <v>52</v>
      </c>
      <c r="B72" s="32">
        <v>82585.250028000009</v>
      </c>
      <c r="C72" s="9"/>
      <c r="D72" s="15">
        <f t="shared" ref="D72:D103" si="14">ROUND(PensionableSalary*SAUL_Care_Ee_conts,2)</f>
        <v>4955.12</v>
      </c>
      <c r="E72" s="15">
        <f t="shared" ref="E72:E103" si="15">ROUND(+PensionableSalary-Ee_StandardConts,2)</f>
        <v>77630.13</v>
      </c>
      <c r="F72" s="16">
        <f t="shared" ref="F72:F103"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3939.91</v>
      </c>
      <c r="G72" s="16">
        <f t="shared" ref="G72:G103"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3840.8</v>
      </c>
      <c r="H72" s="15">
        <f t="shared" ref="H72:H103" si="18">ROUND(PensionableSalary*SAUL_Care_Er_conts,2)</f>
        <v>15691.2</v>
      </c>
      <c r="I72" s="15">
        <f t="shared" ref="I72:I103" si="19">ROUND(Ee_StandardConts+Er_StandardCont,0)</f>
        <v>20646</v>
      </c>
      <c r="J72" s="15">
        <f t="shared" ref="J72:J103" si="20">ROUND(+Ee_NICs_nonPenSMART-Ee_NICs_PenSmart,2)</f>
        <v>99.11</v>
      </c>
      <c r="L72" s="40"/>
      <c r="M72" s="41"/>
      <c r="AX72" s="6"/>
      <c r="AY72" s="3"/>
      <c r="AZ72" s="7"/>
    </row>
    <row r="73" spans="1:52" x14ac:dyDescent="0.3">
      <c r="A73" s="33">
        <v>51</v>
      </c>
      <c r="B73" s="34">
        <v>80203.45863600001</v>
      </c>
      <c r="C73" s="13"/>
      <c r="D73" s="15">
        <f t="shared" si="14"/>
        <v>4812.21</v>
      </c>
      <c r="E73" s="15">
        <f t="shared" si="15"/>
        <v>75391.25</v>
      </c>
      <c r="F73" s="16">
        <f t="shared" si="16"/>
        <v>3892.27</v>
      </c>
      <c r="G73" s="16">
        <f t="shared" si="17"/>
        <v>3796.03</v>
      </c>
      <c r="H73" s="15">
        <f t="shared" si="18"/>
        <v>15238.66</v>
      </c>
      <c r="I73" s="15">
        <f t="shared" si="19"/>
        <v>20051</v>
      </c>
      <c r="J73" s="15">
        <f t="shared" si="20"/>
        <v>96.24</v>
      </c>
      <c r="L73" s="40"/>
      <c r="M73" s="41"/>
      <c r="AX73" s="6"/>
      <c r="AY73" s="3"/>
    </row>
    <row r="74" spans="1:52" x14ac:dyDescent="0.3">
      <c r="A74" s="33">
        <v>50</v>
      </c>
      <c r="B74" s="34">
        <v>77979.47144400001</v>
      </c>
      <c r="C74" s="13"/>
      <c r="D74" s="15">
        <f t="shared" si="14"/>
        <v>4678.7700000000004</v>
      </c>
      <c r="E74" s="15">
        <f t="shared" si="15"/>
        <v>73300.7</v>
      </c>
      <c r="F74" s="16">
        <f t="shared" si="16"/>
        <v>3847.79</v>
      </c>
      <c r="G74" s="16">
        <f t="shared" si="17"/>
        <v>3754.21</v>
      </c>
      <c r="H74" s="15">
        <f t="shared" si="18"/>
        <v>14816.1</v>
      </c>
      <c r="I74" s="15">
        <f t="shared" si="19"/>
        <v>19495</v>
      </c>
      <c r="J74" s="15">
        <f t="shared" si="20"/>
        <v>93.58</v>
      </c>
      <c r="L74" s="40"/>
      <c r="M74" s="41"/>
      <c r="AX74" s="6"/>
      <c r="AY74" s="3"/>
    </row>
    <row r="75" spans="1:52" x14ac:dyDescent="0.3">
      <c r="A75" s="33">
        <v>49</v>
      </c>
      <c r="B75" s="34">
        <v>75890.143836000003</v>
      </c>
      <c r="C75" s="13"/>
      <c r="D75" s="15">
        <f t="shared" si="14"/>
        <v>4553.41</v>
      </c>
      <c r="E75" s="15">
        <f t="shared" si="15"/>
        <v>71336.73</v>
      </c>
      <c r="F75" s="16">
        <f t="shared" si="16"/>
        <v>3806</v>
      </c>
      <c r="G75" s="16">
        <f t="shared" si="17"/>
        <v>3714.93</v>
      </c>
      <c r="H75" s="15">
        <f t="shared" si="18"/>
        <v>14419.13</v>
      </c>
      <c r="I75" s="15">
        <f t="shared" si="19"/>
        <v>18973</v>
      </c>
      <c r="J75" s="15">
        <f t="shared" si="20"/>
        <v>91.07</v>
      </c>
      <c r="L75" s="40"/>
      <c r="M75" s="41"/>
      <c r="AX75" s="6"/>
      <c r="AY75" s="3"/>
    </row>
    <row r="76" spans="1:52" x14ac:dyDescent="0.3">
      <c r="A76" s="33">
        <v>48</v>
      </c>
      <c r="B76" s="34">
        <v>73779.775668000002</v>
      </c>
      <c r="C76" s="13"/>
      <c r="D76" s="15">
        <f t="shared" si="14"/>
        <v>4426.79</v>
      </c>
      <c r="E76" s="15">
        <f t="shared" si="15"/>
        <v>69352.990000000005</v>
      </c>
      <c r="F76" s="16">
        <f t="shared" si="16"/>
        <v>3763.8</v>
      </c>
      <c r="G76" s="16">
        <f t="shared" si="17"/>
        <v>3675.26</v>
      </c>
      <c r="H76" s="15">
        <f t="shared" si="18"/>
        <v>14018.16</v>
      </c>
      <c r="I76" s="15">
        <f t="shared" si="19"/>
        <v>18445</v>
      </c>
      <c r="J76" s="15">
        <f t="shared" si="20"/>
        <v>88.54</v>
      </c>
      <c r="L76" s="40"/>
      <c r="M76" s="41"/>
      <c r="AX76" s="6"/>
      <c r="AY76" s="3"/>
    </row>
    <row r="77" spans="1:52" x14ac:dyDescent="0.3">
      <c r="A77" s="33">
        <v>47</v>
      </c>
      <c r="B77" s="34">
        <v>71750.413656000019</v>
      </c>
      <c r="C77" s="13"/>
      <c r="D77" s="15">
        <f t="shared" si="14"/>
        <v>4305.0200000000004</v>
      </c>
      <c r="E77" s="15">
        <f t="shared" si="15"/>
        <v>67445.39</v>
      </c>
      <c r="F77" s="16">
        <f t="shared" si="16"/>
        <v>3723.21</v>
      </c>
      <c r="G77" s="16">
        <f t="shared" si="17"/>
        <v>3637.11</v>
      </c>
      <c r="H77" s="15">
        <f t="shared" si="18"/>
        <v>13632.58</v>
      </c>
      <c r="I77" s="15">
        <f t="shared" si="19"/>
        <v>17938</v>
      </c>
      <c r="J77" s="15">
        <f t="shared" si="20"/>
        <v>86.1</v>
      </c>
      <c r="L77" s="40"/>
      <c r="M77" s="41"/>
      <c r="AX77" s="6"/>
      <c r="AY77" s="3"/>
    </row>
    <row r="78" spans="1:52" x14ac:dyDescent="0.3">
      <c r="A78" s="33">
        <v>46</v>
      </c>
      <c r="B78" s="34">
        <v>69759.976680000007</v>
      </c>
      <c r="C78" s="13"/>
      <c r="D78" s="15">
        <f t="shared" si="14"/>
        <v>4185.6000000000004</v>
      </c>
      <c r="E78" s="15">
        <f t="shared" si="15"/>
        <v>65574.38</v>
      </c>
      <c r="F78" s="16">
        <f t="shared" si="16"/>
        <v>3683.4</v>
      </c>
      <c r="G78" s="16">
        <f t="shared" si="17"/>
        <v>3599.69</v>
      </c>
      <c r="H78" s="15">
        <f t="shared" si="18"/>
        <v>13254.4</v>
      </c>
      <c r="I78" s="15">
        <f t="shared" si="19"/>
        <v>17440</v>
      </c>
      <c r="J78" s="15">
        <f t="shared" si="20"/>
        <v>83.71</v>
      </c>
      <c r="L78" s="40"/>
      <c r="M78" s="41"/>
      <c r="AX78" s="6"/>
      <c r="AY78" s="3"/>
    </row>
    <row r="79" spans="1:52" x14ac:dyDescent="0.3">
      <c r="A79" s="33">
        <v>45</v>
      </c>
      <c r="B79" s="34">
        <v>67828.453272000013</v>
      </c>
      <c r="C79" s="13"/>
      <c r="D79" s="15">
        <f t="shared" si="14"/>
        <v>4069.71</v>
      </c>
      <c r="E79" s="15">
        <f t="shared" si="15"/>
        <v>63758.74</v>
      </c>
      <c r="F79" s="16">
        <f t="shared" si="16"/>
        <v>3644.77</v>
      </c>
      <c r="G79" s="16">
        <f t="shared" si="17"/>
        <v>3563.37</v>
      </c>
      <c r="H79" s="15">
        <f t="shared" si="18"/>
        <v>12887.41</v>
      </c>
      <c r="I79" s="15">
        <f t="shared" si="19"/>
        <v>16957</v>
      </c>
      <c r="J79" s="15">
        <f t="shared" si="20"/>
        <v>81.400000000000006</v>
      </c>
      <c r="L79" s="40"/>
      <c r="M79" s="41"/>
      <c r="AX79" s="6"/>
      <c r="AY79" s="3"/>
    </row>
    <row r="80" spans="1:52" x14ac:dyDescent="0.3">
      <c r="A80" s="33">
        <v>44</v>
      </c>
      <c r="B80" s="34">
        <v>65998.976580000002</v>
      </c>
      <c r="C80" s="13"/>
      <c r="D80" s="15">
        <f t="shared" si="14"/>
        <v>3959.94</v>
      </c>
      <c r="E80" s="15">
        <f t="shared" si="15"/>
        <v>62039.040000000001</v>
      </c>
      <c r="F80" s="16">
        <f t="shared" si="16"/>
        <v>3608.18</v>
      </c>
      <c r="G80" s="16">
        <f t="shared" si="17"/>
        <v>3528.98</v>
      </c>
      <c r="H80" s="15">
        <f t="shared" si="18"/>
        <v>12539.81</v>
      </c>
      <c r="I80" s="15">
        <f t="shared" si="19"/>
        <v>16500</v>
      </c>
      <c r="J80" s="15">
        <f t="shared" si="20"/>
        <v>79.2</v>
      </c>
      <c r="L80" s="40"/>
      <c r="M80" s="41"/>
      <c r="AX80" s="6"/>
      <c r="AY80" s="3"/>
    </row>
    <row r="81" spans="1:51" x14ac:dyDescent="0.3">
      <c r="A81" s="33">
        <v>43</v>
      </c>
      <c r="B81" s="34">
        <v>64190.540448000007</v>
      </c>
      <c r="C81" s="13"/>
      <c r="D81" s="15">
        <f t="shared" si="14"/>
        <v>3851.43</v>
      </c>
      <c r="E81" s="15">
        <f t="shared" si="15"/>
        <v>60339.11</v>
      </c>
      <c r="F81" s="16">
        <f t="shared" si="16"/>
        <v>3572.01</v>
      </c>
      <c r="G81" s="16">
        <f t="shared" si="17"/>
        <v>3494.98</v>
      </c>
      <c r="H81" s="15">
        <f t="shared" si="18"/>
        <v>12196.2</v>
      </c>
      <c r="I81" s="15">
        <f t="shared" si="19"/>
        <v>16048</v>
      </c>
      <c r="J81" s="15">
        <f t="shared" si="20"/>
        <v>77.03</v>
      </c>
      <c r="L81" s="40"/>
      <c r="M81" s="41"/>
      <c r="AX81" s="6"/>
      <c r="AY81" s="3"/>
    </row>
    <row r="82" spans="1:51" x14ac:dyDescent="0.3">
      <c r="A82" s="33">
        <v>42</v>
      </c>
      <c r="B82" s="34">
        <v>62406.300960000008</v>
      </c>
      <c r="C82" s="13"/>
      <c r="D82" s="15">
        <f t="shared" si="14"/>
        <v>3744.38</v>
      </c>
      <c r="E82" s="15">
        <f t="shared" si="15"/>
        <v>58661.919999999998</v>
      </c>
      <c r="F82" s="16">
        <f t="shared" si="16"/>
        <v>3536.33</v>
      </c>
      <c r="G82" s="16">
        <f t="shared" si="17"/>
        <v>3461.44</v>
      </c>
      <c r="H82" s="15">
        <f t="shared" si="18"/>
        <v>11857.2</v>
      </c>
      <c r="I82" s="15">
        <f t="shared" si="19"/>
        <v>15602</v>
      </c>
      <c r="J82" s="15">
        <f t="shared" si="20"/>
        <v>74.89</v>
      </c>
      <c r="L82" s="40"/>
      <c r="M82" s="41"/>
      <c r="AX82" s="6"/>
      <c r="AY82" s="3"/>
    </row>
    <row r="83" spans="1:51" x14ac:dyDescent="0.3">
      <c r="A83" s="33">
        <v>41</v>
      </c>
      <c r="B83" s="34">
        <v>60746.200776000005</v>
      </c>
      <c r="C83" s="13"/>
      <c r="D83" s="15">
        <f t="shared" si="14"/>
        <v>3644.77</v>
      </c>
      <c r="E83" s="15">
        <f t="shared" si="15"/>
        <v>57101.43</v>
      </c>
      <c r="F83" s="16">
        <f t="shared" si="16"/>
        <v>3503.12</v>
      </c>
      <c r="G83" s="16">
        <f t="shared" si="17"/>
        <v>3430.23</v>
      </c>
      <c r="H83" s="15">
        <f t="shared" si="18"/>
        <v>11541.78</v>
      </c>
      <c r="I83" s="15">
        <f t="shared" si="19"/>
        <v>15187</v>
      </c>
      <c r="J83" s="15">
        <f t="shared" si="20"/>
        <v>72.89</v>
      </c>
      <c r="L83" s="40"/>
      <c r="M83" s="41"/>
      <c r="AX83" s="6"/>
      <c r="AY83" s="3"/>
    </row>
    <row r="84" spans="1:51" x14ac:dyDescent="0.3">
      <c r="A84" s="33">
        <v>40</v>
      </c>
      <c r="B84" s="34">
        <v>59085.048564000004</v>
      </c>
      <c r="C84" s="13"/>
      <c r="D84" s="15">
        <f t="shared" si="14"/>
        <v>3545.1</v>
      </c>
      <c r="E84" s="15">
        <f t="shared" si="15"/>
        <v>55539.95</v>
      </c>
      <c r="F84" s="16">
        <f t="shared" si="16"/>
        <v>3469.9</v>
      </c>
      <c r="G84" s="16">
        <f t="shared" si="17"/>
        <v>3399</v>
      </c>
      <c r="H84" s="15">
        <f t="shared" si="18"/>
        <v>11226.16</v>
      </c>
      <c r="I84" s="15">
        <f t="shared" si="19"/>
        <v>14771</v>
      </c>
      <c r="J84" s="15">
        <f t="shared" si="20"/>
        <v>70.900000000000006</v>
      </c>
      <c r="L84" s="40"/>
      <c r="M84" s="41"/>
      <c r="AX84" s="6"/>
      <c r="AY84" s="3"/>
    </row>
    <row r="85" spans="1:51" x14ac:dyDescent="0.3">
      <c r="A85" s="33">
        <v>39</v>
      </c>
      <c r="B85" s="34">
        <v>57484.913976000003</v>
      </c>
      <c r="C85" s="13"/>
      <c r="D85" s="15">
        <f t="shared" si="14"/>
        <v>3449.09</v>
      </c>
      <c r="E85" s="15">
        <f t="shared" si="15"/>
        <v>54035.82</v>
      </c>
      <c r="F85" s="16">
        <f t="shared" si="16"/>
        <v>3437.9</v>
      </c>
      <c r="G85" s="16">
        <f t="shared" si="17"/>
        <v>3368.92</v>
      </c>
      <c r="H85" s="15">
        <f t="shared" si="18"/>
        <v>10922.13</v>
      </c>
      <c r="I85" s="15">
        <f t="shared" si="19"/>
        <v>14371</v>
      </c>
      <c r="J85" s="15">
        <f t="shared" si="20"/>
        <v>68.98</v>
      </c>
      <c r="L85" s="40"/>
      <c r="M85" s="41"/>
      <c r="AX85" s="6"/>
      <c r="AY85" s="3"/>
    </row>
    <row r="86" spans="1:51" x14ac:dyDescent="0.3">
      <c r="A86" s="33">
        <v>38</v>
      </c>
      <c r="B86" s="34">
        <v>55910.028060000004</v>
      </c>
      <c r="C86" s="13"/>
      <c r="D86" s="15">
        <f t="shared" si="14"/>
        <v>3354.6</v>
      </c>
      <c r="E86" s="15">
        <f t="shared" si="15"/>
        <v>52555.43</v>
      </c>
      <c r="F86" s="16">
        <f t="shared" si="16"/>
        <v>3406.4</v>
      </c>
      <c r="G86" s="16">
        <f t="shared" si="17"/>
        <v>3339.31</v>
      </c>
      <c r="H86" s="15">
        <f t="shared" si="18"/>
        <v>10622.91</v>
      </c>
      <c r="I86" s="15">
        <f t="shared" si="19"/>
        <v>13978</v>
      </c>
      <c r="J86" s="15">
        <f t="shared" si="20"/>
        <v>67.09</v>
      </c>
      <c r="L86" s="40"/>
      <c r="M86" s="41"/>
      <c r="AX86" s="6"/>
      <c r="AY86" s="3"/>
    </row>
    <row r="87" spans="1:51" x14ac:dyDescent="0.3">
      <c r="A87" s="33">
        <v>37</v>
      </c>
      <c r="B87" s="34">
        <v>54418.252356000012</v>
      </c>
      <c r="C87" s="13"/>
      <c r="D87" s="15">
        <f t="shared" si="14"/>
        <v>3265.1</v>
      </c>
      <c r="E87" s="15">
        <f t="shared" si="15"/>
        <v>51153.15</v>
      </c>
      <c r="F87" s="16">
        <f t="shared" si="16"/>
        <v>3376.57</v>
      </c>
      <c r="G87" s="16">
        <f t="shared" si="17"/>
        <v>3311.26</v>
      </c>
      <c r="H87" s="15">
        <f t="shared" si="18"/>
        <v>10339.469999999999</v>
      </c>
      <c r="I87" s="15">
        <f t="shared" si="19"/>
        <v>13605</v>
      </c>
      <c r="J87" s="15">
        <f t="shared" si="20"/>
        <v>65.31</v>
      </c>
      <c r="L87" s="40"/>
      <c r="M87" s="41"/>
      <c r="AX87" s="6"/>
      <c r="AY87" s="3"/>
    </row>
    <row r="88" spans="1:51" x14ac:dyDescent="0.3">
      <c r="A88" s="33">
        <v>36</v>
      </c>
      <c r="B88" s="34">
        <v>52978.026024000006</v>
      </c>
      <c r="C88" s="13"/>
      <c r="D88" s="15">
        <f t="shared" si="14"/>
        <v>3178.68</v>
      </c>
      <c r="E88" s="15">
        <f t="shared" si="15"/>
        <v>49799.35</v>
      </c>
      <c r="F88" s="16">
        <f t="shared" si="16"/>
        <v>3347.76</v>
      </c>
      <c r="G88" s="16">
        <f t="shared" si="17"/>
        <v>3255.95</v>
      </c>
      <c r="H88" s="15">
        <f t="shared" si="18"/>
        <v>10065.82</v>
      </c>
      <c r="I88" s="15">
        <f t="shared" si="19"/>
        <v>13245</v>
      </c>
      <c r="J88" s="15">
        <f t="shared" si="20"/>
        <v>91.81</v>
      </c>
      <c r="L88" s="40"/>
      <c r="M88" s="41"/>
      <c r="AX88" s="6"/>
      <c r="AY88" s="3"/>
    </row>
    <row r="89" spans="1:51" x14ac:dyDescent="0.3">
      <c r="A89" s="33">
        <v>35</v>
      </c>
      <c r="B89" s="34">
        <v>51550.424028000009</v>
      </c>
      <c r="C89" s="13"/>
      <c r="D89" s="15">
        <f t="shared" si="14"/>
        <v>3093.03</v>
      </c>
      <c r="E89" s="15">
        <f t="shared" si="15"/>
        <v>48457.39</v>
      </c>
      <c r="F89" s="16">
        <f t="shared" si="16"/>
        <v>3319.21</v>
      </c>
      <c r="G89" s="16">
        <f t="shared" si="17"/>
        <v>3148.59</v>
      </c>
      <c r="H89" s="15">
        <f t="shared" si="18"/>
        <v>9794.58</v>
      </c>
      <c r="I89" s="15">
        <f t="shared" si="19"/>
        <v>12888</v>
      </c>
      <c r="J89" s="15">
        <f t="shared" si="20"/>
        <v>170.62</v>
      </c>
      <c r="L89" s="40"/>
      <c r="M89" s="41"/>
      <c r="AX89" s="6"/>
      <c r="AY89" s="3"/>
    </row>
    <row r="90" spans="1:51" x14ac:dyDescent="0.3">
      <c r="A90" s="33">
        <v>34</v>
      </c>
      <c r="B90" s="34">
        <v>50192.255880000004</v>
      </c>
      <c r="C90" s="13"/>
      <c r="D90" s="15">
        <f t="shared" si="14"/>
        <v>3011.54</v>
      </c>
      <c r="E90" s="15">
        <f t="shared" si="15"/>
        <v>47180.72</v>
      </c>
      <c r="F90" s="16">
        <f t="shared" si="16"/>
        <v>3287.38</v>
      </c>
      <c r="G90" s="16">
        <f t="shared" si="17"/>
        <v>3046.46</v>
      </c>
      <c r="H90" s="15">
        <f t="shared" si="18"/>
        <v>9536.5300000000007</v>
      </c>
      <c r="I90" s="15">
        <f t="shared" si="19"/>
        <v>12548</v>
      </c>
      <c r="J90" s="15">
        <f t="shared" si="20"/>
        <v>240.92</v>
      </c>
      <c r="L90" s="40"/>
      <c r="M90" s="41"/>
      <c r="AX90" s="6"/>
      <c r="AY90" s="3"/>
    </row>
    <row r="91" spans="1:51" x14ac:dyDescent="0.3">
      <c r="A91" s="33">
        <v>33</v>
      </c>
      <c r="B91" s="34">
        <v>48878.272908000006</v>
      </c>
      <c r="C91" s="13"/>
      <c r="D91" s="15">
        <f t="shared" si="14"/>
        <v>2932.7</v>
      </c>
      <c r="E91" s="15">
        <f t="shared" si="15"/>
        <v>45945.57</v>
      </c>
      <c r="F91" s="16">
        <f t="shared" si="16"/>
        <v>3182.26</v>
      </c>
      <c r="G91" s="16">
        <f t="shared" si="17"/>
        <v>2947.65</v>
      </c>
      <c r="H91" s="15">
        <f t="shared" si="18"/>
        <v>9286.8700000000008</v>
      </c>
      <c r="I91" s="15">
        <f t="shared" si="19"/>
        <v>12220</v>
      </c>
      <c r="J91" s="15">
        <f t="shared" si="20"/>
        <v>234.61</v>
      </c>
      <c r="L91" s="40"/>
      <c r="M91" s="41"/>
      <c r="AX91" s="6"/>
      <c r="AY91" s="3"/>
    </row>
    <row r="92" spans="1:51" x14ac:dyDescent="0.3">
      <c r="A92" s="33">
        <v>32</v>
      </c>
      <c r="B92" s="34">
        <v>47673.700848</v>
      </c>
      <c r="C92" s="13"/>
      <c r="D92" s="15">
        <f t="shared" si="14"/>
        <v>2860.42</v>
      </c>
      <c r="E92" s="15">
        <f t="shared" si="15"/>
        <v>44813.279999999999</v>
      </c>
      <c r="F92" s="16">
        <f t="shared" si="16"/>
        <v>3085.9</v>
      </c>
      <c r="G92" s="16">
        <f t="shared" si="17"/>
        <v>2857.06</v>
      </c>
      <c r="H92" s="15">
        <f t="shared" si="18"/>
        <v>9058</v>
      </c>
      <c r="I92" s="15">
        <f t="shared" si="19"/>
        <v>11918</v>
      </c>
      <c r="J92" s="15">
        <f t="shared" si="20"/>
        <v>228.84</v>
      </c>
      <c r="L92" s="40"/>
      <c r="M92" s="41"/>
      <c r="AX92" s="6"/>
      <c r="AY92" s="3"/>
    </row>
    <row r="93" spans="1:51" x14ac:dyDescent="0.3">
      <c r="A93" s="33">
        <v>31</v>
      </c>
      <c r="B93" s="34">
        <v>46475.440955999999</v>
      </c>
      <c r="C93" s="13"/>
      <c r="D93" s="15">
        <f t="shared" si="14"/>
        <v>2788.53</v>
      </c>
      <c r="E93" s="15">
        <f t="shared" si="15"/>
        <v>43686.91</v>
      </c>
      <c r="F93" s="16">
        <f t="shared" si="16"/>
        <v>2990.04</v>
      </c>
      <c r="G93" s="16">
        <f t="shared" si="17"/>
        <v>2766.95</v>
      </c>
      <c r="H93" s="15">
        <f t="shared" si="18"/>
        <v>8830.33</v>
      </c>
      <c r="I93" s="15">
        <f t="shared" si="19"/>
        <v>11619</v>
      </c>
      <c r="J93" s="15">
        <f t="shared" si="20"/>
        <v>223.09</v>
      </c>
      <c r="L93" s="40"/>
      <c r="M93" s="41"/>
      <c r="AX93" s="6"/>
      <c r="AY93" s="3"/>
    </row>
    <row r="94" spans="1:51" x14ac:dyDescent="0.3">
      <c r="A94" s="33">
        <v>30</v>
      </c>
      <c r="B94" s="34">
        <v>45388.696032000007</v>
      </c>
      <c r="C94" s="13"/>
      <c r="D94" s="15">
        <f t="shared" si="14"/>
        <v>2723.32</v>
      </c>
      <c r="E94" s="15">
        <f t="shared" si="15"/>
        <v>42665.38</v>
      </c>
      <c r="F94" s="16">
        <f t="shared" si="16"/>
        <v>2903.1</v>
      </c>
      <c r="G94" s="16">
        <f t="shared" si="17"/>
        <v>2685.23</v>
      </c>
      <c r="H94" s="15">
        <f t="shared" si="18"/>
        <v>8623.85</v>
      </c>
      <c r="I94" s="15">
        <f t="shared" si="19"/>
        <v>11347</v>
      </c>
      <c r="J94" s="15">
        <f t="shared" si="20"/>
        <v>217.87</v>
      </c>
      <c r="L94" s="40"/>
      <c r="M94" s="41"/>
      <c r="AX94" s="6"/>
      <c r="AY94" s="3"/>
    </row>
    <row r="95" spans="1:51" x14ac:dyDescent="0.3">
      <c r="A95" s="33">
        <v>29</v>
      </c>
      <c r="B95" s="34">
        <v>44312.471388000005</v>
      </c>
      <c r="C95" s="13"/>
      <c r="D95" s="15">
        <f t="shared" si="14"/>
        <v>2658.75</v>
      </c>
      <c r="E95" s="15">
        <f t="shared" si="15"/>
        <v>41653.72</v>
      </c>
      <c r="F95" s="16">
        <f t="shared" si="16"/>
        <v>2817</v>
      </c>
      <c r="G95" s="16">
        <f t="shared" si="17"/>
        <v>2604.3000000000002</v>
      </c>
      <c r="H95" s="15">
        <f t="shared" si="18"/>
        <v>8419.3700000000008</v>
      </c>
      <c r="I95" s="15">
        <f t="shared" si="19"/>
        <v>11078</v>
      </c>
      <c r="J95" s="15">
        <f t="shared" si="20"/>
        <v>212.7</v>
      </c>
      <c r="L95" s="40"/>
      <c r="M95" s="41"/>
      <c r="AX95" s="6"/>
      <c r="AY95" s="3"/>
    </row>
    <row r="96" spans="1:51" x14ac:dyDescent="0.3">
      <c r="A96" s="33">
        <v>28</v>
      </c>
      <c r="B96" s="34">
        <v>43247.819052000006</v>
      </c>
      <c r="C96" s="13"/>
      <c r="D96" s="15">
        <f t="shared" si="14"/>
        <v>2594.87</v>
      </c>
      <c r="E96" s="15">
        <f t="shared" si="15"/>
        <v>40652.949999999997</v>
      </c>
      <c r="F96" s="16">
        <f t="shared" si="16"/>
        <v>2731.83</v>
      </c>
      <c r="G96" s="16">
        <f t="shared" si="17"/>
        <v>2524.2399999999998</v>
      </c>
      <c r="H96" s="15">
        <f t="shared" si="18"/>
        <v>8217.09</v>
      </c>
      <c r="I96" s="15">
        <f t="shared" si="19"/>
        <v>10812</v>
      </c>
      <c r="J96" s="15">
        <f t="shared" si="20"/>
        <v>207.59</v>
      </c>
      <c r="L96" s="40"/>
      <c r="M96" s="41"/>
      <c r="AX96" s="6"/>
      <c r="AY96" s="3"/>
    </row>
    <row r="97" spans="1:51" x14ac:dyDescent="0.3">
      <c r="A97" s="33">
        <v>27</v>
      </c>
      <c r="B97" s="34">
        <v>42249.444480000006</v>
      </c>
      <c r="C97" s="13"/>
      <c r="D97" s="15">
        <f t="shared" si="14"/>
        <v>2534.9699999999998</v>
      </c>
      <c r="E97" s="15">
        <f t="shared" si="15"/>
        <v>39714.47</v>
      </c>
      <c r="F97" s="16">
        <f t="shared" si="16"/>
        <v>2651.96</v>
      </c>
      <c r="G97" s="16">
        <f t="shared" si="17"/>
        <v>2449.16</v>
      </c>
      <c r="H97" s="15">
        <f t="shared" si="18"/>
        <v>8027.39</v>
      </c>
      <c r="I97" s="15">
        <f t="shared" si="19"/>
        <v>10562</v>
      </c>
      <c r="J97" s="15">
        <f t="shared" si="20"/>
        <v>202.8</v>
      </c>
      <c r="L97" s="40"/>
      <c r="M97" s="41"/>
      <c r="AX97" s="6"/>
      <c r="AY97" s="3"/>
    </row>
    <row r="98" spans="1:51" x14ac:dyDescent="0.3">
      <c r="A98" s="33">
        <v>26</v>
      </c>
      <c r="B98" s="34">
        <v>41218.457040000001</v>
      </c>
      <c r="C98" s="13"/>
      <c r="D98" s="15">
        <f t="shared" si="14"/>
        <v>2473.11</v>
      </c>
      <c r="E98" s="15">
        <f t="shared" si="15"/>
        <v>38745.35</v>
      </c>
      <c r="F98" s="16">
        <f t="shared" si="16"/>
        <v>2569.48</v>
      </c>
      <c r="G98" s="16">
        <f t="shared" si="17"/>
        <v>2371.63</v>
      </c>
      <c r="H98" s="15">
        <f t="shared" si="18"/>
        <v>7831.51</v>
      </c>
      <c r="I98" s="15">
        <f t="shared" si="19"/>
        <v>10305</v>
      </c>
      <c r="J98" s="15">
        <f t="shared" si="20"/>
        <v>197.85</v>
      </c>
      <c r="L98" s="40"/>
      <c r="M98" s="41"/>
      <c r="AX98" s="6"/>
      <c r="AY98" s="3"/>
    </row>
    <row r="99" spans="1:51" x14ac:dyDescent="0.3">
      <c r="A99" s="33">
        <v>25</v>
      </c>
      <c r="B99" s="34">
        <v>40281.100092000008</v>
      </c>
      <c r="C99" s="13"/>
      <c r="D99" s="15">
        <f t="shared" si="14"/>
        <v>2416.87</v>
      </c>
      <c r="E99" s="15">
        <f t="shared" si="15"/>
        <v>37864.230000000003</v>
      </c>
      <c r="F99" s="16">
        <f t="shared" si="16"/>
        <v>2494.4899999999998</v>
      </c>
      <c r="G99" s="16">
        <f t="shared" si="17"/>
        <v>2301.14</v>
      </c>
      <c r="H99" s="15">
        <f t="shared" si="18"/>
        <v>7653.41</v>
      </c>
      <c r="I99" s="15">
        <f t="shared" si="19"/>
        <v>10070</v>
      </c>
      <c r="J99" s="15">
        <f t="shared" si="20"/>
        <v>193.35</v>
      </c>
      <c r="L99" s="40"/>
      <c r="M99" s="41"/>
      <c r="AX99" s="6"/>
      <c r="AY99" s="3"/>
    </row>
    <row r="100" spans="1:51" x14ac:dyDescent="0.3">
      <c r="A100" s="33">
        <v>24</v>
      </c>
      <c r="B100" s="34">
        <v>39388.980348000005</v>
      </c>
      <c r="C100" s="13"/>
      <c r="D100" s="15">
        <f t="shared" si="14"/>
        <v>2363.34</v>
      </c>
      <c r="E100" s="15">
        <f t="shared" si="15"/>
        <v>37025.64</v>
      </c>
      <c r="F100" s="16">
        <f t="shared" si="16"/>
        <v>2423.12</v>
      </c>
      <c r="G100" s="16">
        <f t="shared" si="17"/>
        <v>2234.0500000000002</v>
      </c>
      <c r="H100" s="15">
        <f t="shared" si="18"/>
        <v>7483.91</v>
      </c>
      <c r="I100" s="15">
        <f t="shared" si="19"/>
        <v>9847</v>
      </c>
      <c r="J100" s="15">
        <f t="shared" si="20"/>
        <v>189.07</v>
      </c>
      <c r="L100" s="40"/>
      <c r="M100" s="41"/>
      <c r="AX100" s="6"/>
      <c r="AY100" s="3"/>
    </row>
    <row r="101" spans="1:51" x14ac:dyDescent="0.3">
      <c r="A101" s="33">
        <v>23</v>
      </c>
      <c r="B101" s="34">
        <v>38486.340324000004</v>
      </c>
      <c r="C101" s="13"/>
      <c r="D101" s="15">
        <f t="shared" si="14"/>
        <v>2309.1799999999998</v>
      </c>
      <c r="E101" s="15">
        <f t="shared" si="15"/>
        <v>36177.160000000003</v>
      </c>
      <c r="F101" s="16">
        <f t="shared" si="16"/>
        <v>2350.91</v>
      </c>
      <c r="G101" s="16">
        <f t="shared" si="17"/>
        <v>2166.17</v>
      </c>
      <c r="H101" s="15">
        <f t="shared" si="18"/>
        <v>7312.4</v>
      </c>
      <c r="I101" s="15">
        <f t="shared" si="19"/>
        <v>9622</v>
      </c>
      <c r="J101" s="15">
        <f t="shared" si="20"/>
        <v>184.74</v>
      </c>
      <c r="L101" s="40"/>
      <c r="M101" s="41"/>
      <c r="AX101" s="6"/>
      <c r="AY101" s="3"/>
    </row>
    <row r="102" spans="1:51" x14ac:dyDescent="0.3">
      <c r="A102" s="33">
        <v>22</v>
      </c>
      <c r="B102" s="34">
        <v>37638.405756000007</v>
      </c>
      <c r="C102" s="13"/>
      <c r="D102" s="15">
        <f t="shared" si="14"/>
        <v>2258.3000000000002</v>
      </c>
      <c r="E102" s="15">
        <f t="shared" si="15"/>
        <v>35380.11</v>
      </c>
      <c r="F102" s="16">
        <f t="shared" si="16"/>
        <v>2283.0700000000002</v>
      </c>
      <c r="G102" s="16">
        <f t="shared" si="17"/>
        <v>2102.41</v>
      </c>
      <c r="H102" s="15">
        <f t="shared" si="18"/>
        <v>7151.3</v>
      </c>
      <c r="I102" s="15">
        <f t="shared" si="19"/>
        <v>9410</v>
      </c>
      <c r="J102" s="15">
        <f t="shared" si="20"/>
        <v>180.66</v>
      </c>
      <c r="L102" s="40"/>
      <c r="M102" s="41"/>
      <c r="AX102" s="6"/>
      <c r="AY102" s="3"/>
    </row>
    <row r="103" spans="1:51" x14ac:dyDescent="0.3">
      <c r="A103" s="33">
        <v>21</v>
      </c>
      <c r="B103" s="34">
        <v>36799.939440000002</v>
      </c>
      <c r="C103" s="13"/>
      <c r="D103" s="15">
        <f t="shared" si="14"/>
        <v>2208</v>
      </c>
      <c r="E103" s="15">
        <f t="shared" si="15"/>
        <v>34591.94</v>
      </c>
      <c r="F103" s="16">
        <f t="shared" si="16"/>
        <v>2216</v>
      </c>
      <c r="G103" s="16">
        <f t="shared" si="17"/>
        <v>2039.36</v>
      </c>
      <c r="H103" s="15">
        <f t="shared" si="18"/>
        <v>6991.99</v>
      </c>
      <c r="I103" s="15">
        <f t="shared" si="19"/>
        <v>9200</v>
      </c>
      <c r="J103" s="15">
        <f t="shared" si="20"/>
        <v>176.64</v>
      </c>
      <c r="L103" s="40"/>
      <c r="M103" s="41"/>
      <c r="AX103" s="6"/>
      <c r="AY103" s="3"/>
    </row>
    <row r="104" spans="1:51" x14ac:dyDescent="0.3">
      <c r="A104" s="33">
        <v>20</v>
      </c>
      <c r="B104" s="34">
        <v>35983.565712000003</v>
      </c>
      <c r="C104" s="13"/>
      <c r="D104" s="15">
        <f t="shared" ref="D104:D123" si="21">ROUND(PensionableSalary*SAUL_Care_Ee_conts,2)</f>
        <v>2159.0100000000002</v>
      </c>
      <c r="E104" s="15">
        <f t="shared" ref="E104:E123" si="22">ROUND(+PensionableSalary-Ee_StandardConts,2)</f>
        <v>33824.559999999998</v>
      </c>
      <c r="F104" s="16">
        <f t="shared" ref="F104:F123" si="23">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2150.69</v>
      </c>
      <c r="G104" s="16">
        <f t="shared" ref="G104:G123" si="24">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1977.96</v>
      </c>
      <c r="H104" s="15">
        <f t="shared" ref="H104:H123" si="25">ROUND(PensionableSalary*SAUL_Care_Er_conts,2)</f>
        <v>6836.88</v>
      </c>
      <c r="I104" s="15">
        <f t="shared" ref="I104:I123" si="26">ROUND(Ee_StandardConts+Er_StandardCont,0)</f>
        <v>8996</v>
      </c>
      <c r="J104" s="15">
        <f t="shared" ref="J104:J123" si="27">ROUND(+Ee_NICs_nonPenSMART-Ee_NICs_PenSmart,2)</f>
        <v>172.73</v>
      </c>
      <c r="L104" s="40"/>
      <c r="M104" s="41"/>
      <c r="AX104" s="6"/>
      <c r="AY104" s="3"/>
    </row>
    <row r="105" spans="1:51" x14ac:dyDescent="0.3">
      <c r="A105" s="33">
        <v>19</v>
      </c>
      <c r="B105" s="34">
        <v>35243.990028</v>
      </c>
      <c r="C105" s="13"/>
      <c r="D105" s="15">
        <f t="shared" si="21"/>
        <v>2114.64</v>
      </c>
      <c r="E105" s="15">
        <f t="shared" si="22"/>
        <v>33129.35</v>
      </c>
      <c r="F105" s="16">
        <f t="shared" si="23"/>
        <v>2091.52</v>
      </c>
      <c r="G105" s="16">
        <f t="shared" si="24"/>
        <v>1922.35</v>
      </c>
      <c r="H105" s="15">
        <f t="shared" si="25"/>
        <v>6696.36</v>
      </c>
      <c r="I105" s="15">
        <f t="shared" si="26"/>
        <v>8811</v>
      </c>
      <c r="J105" s="15">
        <f t="shared" si="27"/>
        <v>169.17</v>
      </c>
      <c r="L105" s="40"/>
      <c r="M105" s="41"/>
      <c r="AX105" s="6"/>
      <c r="AY105" s="3"/>
    </row>
    <row r="106" spans="1:51" x14ac:dyDescent="0.3">
      <c r="A106" s="33">
        <v>18</v>
      </c>
      <c r="B106" s="34">
        <v>34460.229168000005</v>
      </c>
      <c r="C106" s="13"/>
      <c r="D106" s="15">
        <f t="shared" si="21"/>
        <v>2067.61</v>
      </c>
      <c r="E106" s="15">
        <f t="shared" si="22"/>
        <v>32392.62</v>
      </c>
      <c r="F106" s="16">
        <f t="shared" si="23"/>
        <v>2028.82</v>
      </c>
      <c r="G106" s="16">
        <f t="shared" si="24"/>
        <v>1863.41</v>
      </c>
      <c r="H106" s="15">
        <f t="shared" si="25"/>
        <v>6547.44</v>
      </c>
      <c r="I106" s="15">
        <f t="shared" si="26"/>
        <v>8615</v>
      </c>
      <c r="J106" s="15">
        <f t="shared" si="27"/>
        <v>165.41</v>
      </c>
      <c r="L106" s="40"/>
      <c r="M106" s="41"/>
      <c r="AX106" s="6"/>
      <c r="AY106" s="3"/>
    </row>
    <row r="107" spans="1:51" x14ac:dyDescent="0.3">
      <c r="A107" s="33">
        <v>17</v>
      </c>
      <c r="B107" s="34">
        <v>33741.694044000011</v>
      </c>
      <c r="C107" s="13"/>
      <c r="D107" s="15">
        <f t="shared" si="21"/>
        <v>2024.5</v>
      </c>
      <c r="E107" s="15">
        <f t="shared" si="22"/>
        <v>31717.19</v>
      </c>
      <c r="F107" s="16">
        <f t="shared" si="23"/>
        <v>1971.34</v>
      </c>
      <c r="G107" s="16">
        <f t="shared" si="24"/>
        <v>1809.38</v>
      </c>
      <c r="H107" s="15">
        <f t="shared" si="25"/>
        <v>6410.92</v>
      </c>
      <c r="I107" s="15">
        <f t="shared" si="26"/>
        <v>8435</v>
      </c>
      <c r="J107" s="15">
        <f t="shared" si="27"/>
        <v>161.96</v>
      </c>
      <c r="L107" s="40"/>
      <c r="M107" s="41"/>
      <c r="AX107" s="6"/>
      <c r="AY107" s="3"/>
    </row>
    <row r="108" spans="1:51" x14ac:dyDescent="0.3">
      <c r="A108" s="33">
        <v>16</v>
      </c>
      <c r="B108" s="34">
        <v>33067.344096000001</v>
      </c>
      <c r="C108" s="13"/>
      <c r="D108" s="15">
        <f t="shared" si="21"/>
        <v>1984.04</v>
      </c>
      <c r="E108" s="15">
        <f t="shared" si="22"/>
        <v>31083.3</v>
      </c>
      <c r="F108" s="16">
        <f t="shared" si="23"/>
        <v>1917.39</v>
      </c>
      <c r="G108" s="16">
        <f t="shared" si="24"/>
        <v>1758.66</v>
      </c>
      <c r="H108" s="15">
        <f t="shared" si="25"/>
        <v>6282.8</v>
      </c>
      <c r="I108" s="15">
        <f t="shared" si="26"/>
        <v>8267</v>
      </c>
      <c r="J108" s="15">
        <f t="shared" si="27"/>
        <v>158.72999999999999</v>
      </c>
      <c r="L108" s="40"/>
      <c r="M108" s="41"/>
      <c r="AX108" s="6"/>
      <c r="AY108" s="3"/>
    </row>
    <row r="109" spans="1:51" x14ac:dyDescent="0.3">
      <c r="A109" s="33">
        <v>15</v>
      </c>
      <c r="B109" s="34">
        <v>32392.994148000005</v>
      </c>
      <c r="C109" s="13"/>
      <c r="D109" s="15">
        <f t="shared" si="21"/>
        <v>1943.58</v>
      </c>
      <c r="E109" s="15">
        <f t="shared" si="22"/>
        <v>30449.41</v>
      </c>
      <c r="F109" s="16">
        <f t="shared" si="23"/>
        <v>1863.44</v>
      </c>
      <c r="G109" s="16">
        <f t="shared" si="24"/>
        <v>1707.95</v>
      </c>
      <c r="H109" s="15">
        <f t="shared" si="25"/>
        <v>6154.67</v>
      </c>
      <c r="I109" s="15">
        <f t="shared" si="26"/>
        <v>8098</v>
      </c>
      <c r="J109" s="15">
        <f t="shared" si="27"/>
        <v>155.49</v>
      </c>
      <c r="L109" s="40"/>
      <c r="M109" s="41"/>
      <c r="AX109" s="6"/>
      <c r="AY109" s="3"/>
    </row>
    <row r="110" spans="1:51" x14ac:dyDescent="0.3">
      <c r="A110" s="33">
        <v>14</v>
      </c>
      <c r="B110" s="34">
        <v>31718.644200000002</v>
      </c>
      <c r="C110" s="13"/>
      <c r="D110" s="15">
        <f t="shared" si="21"/>
        <v>1903.12</v>
      </c>
      <c r="E110" s="15">
        <f t="shared" si="22"/>
        <v>29815.52</v>
      </c>
      <c r="F110" s="16">
        <f t="shared" si="23"/>
        <v>1809.49</v>
      </c>
      <c r="G110" s="16">
        <f t="shared" si="24"/>
        <v>1657.24</v>
      </c>
      <c r="H110" s="15">
        <f t="shared" si="25"/>
        <v>6026.54</v>
      </c>
      <c r="I110" s="15">
        <f t="shared" si="26"/>
        <v>7930</v>
      </c>
      <c r="J110" s="15">
        <f t="shared" si="27"/>
        <v>152.25</v>
      </c>
      <c r="L110" s="40"/>
      <c r="M110" s="41"/>
      <c r="AX110" s="6"/>
      <c r="AY110" s="3"/>
    </row>
    <row r="111" spans="1:51" x14ac:dyDescent="0.3">
      <c r="A111" s="33">
        <v>13</v>
      </c>
      <c r="B111" s="34">
        <v>31120.040268000001</v>
      </c>
      <c r="C111" s="13"/>
      <c r="D111" s="15">
        <f t="shared" si="21"/>
        <v>1867.2</v>
      </c>
      <c r="E111" s="15">
        <f t="shared" si="22"/>
        <v>29252.84</v>
      </c>
      <c r="F111" s="16">
        <f t="shared" si="23"/>
        <v>1761.6</v>
      </c>
      <c r="G111" s="16">
        <f t="shared" si="24"/>
        <v>1612.23</v>
      </c>
      <c r="H111" s="15">
        <f t="shared" si="25"/>
        <v>5912.81</v>
      </c>
      <c r="I111" s="15">
        <f t="shared" si="26"/>
        <v>7780</v>
      </c>
      <c r="J111" s="15">
        <f t="shared" si="27"/>
        <v>149.37</v>
      </c>
      <c r="L111" s="40"/>
      <c r="M111" s="41"/>
      <c r="AX111" s="6"/>
      <c r="AY111" s="3"/>
    </row>
    <row r="112" spans="1:51" x14ac:dyDescent="0.3">
      <c r="A112" s="33">
        <v>12</v>
      </c>
      <c r="B112" s="34">
        <v>30521.436336000006</v>
      </c>
      <c r="C112" s="13"/>
      <c r="D112" s="15">
        <f t="shared" si="21"/>
        <v>1831.29</v>
      </c>
      <c r="E112" s="15">
        <f t="shared" si="22"/>
        <v>28690.15</v>
      </c>
      <c r="F112" s="16">
        <f t="shared" si="23"/>
        <v>1713.71</v>
      </c>
      <c r="G112" s="16">
        <f t="shared" si="24"/>
        <v>1567.21</v>
      </c>
      <c r="H112" s="15">
        <f t="shared" si="25"/>
        <v>5799.07</v>
      </c>
      <c r="I112" s="15">
        <f t="shared" si="26"/>
        <v>7630</v>
      </c>
      <c r="J112" s="15">
        <f t="shared" si="27"/>
        <v>146.5</v>
      </c>
      <c r="L112" s="40"/>
      <c r="M112" s="41"/>
      <c r="AX112" s="6"/>
      <c r="AY112" s="3"/>
    </row>
    <row r="113" spans="1:51" x14ac:dyDescent="0.3">
      <c r="A113" s="33">
        <v>11</v>
      </c>
      <c r="B113" s="34">
        <v>29943.872964000006</v>
      </c>
      <c r="C113" s="13"/>
      <c r="D113" s="15">
        <f t="shared" si="21"/>
        <v>1796.63</v>
      </c>
      <c r="E113" s="15">
        <f t="shared" si="22"/>
        <v>28147.24</v>
      </c>
      <c r="F113" s="16">
        <f t="shared" si="23"/>
        <v>1667.51</v>
      </c>
      <c r="G113" s="16">
        <f t="shared" si="24"/>
        <v>1523.78</v>
      </c>
      <c r="H113" s="15">
        <f t="shared" si="25"/>
        <v>5689.34</v>
      </c>
      <c r="I113" s="15">
        <f t="shared" si="26"/>
        <v>7486</v>
      </c>
      <c r="J113" s="15">
        <f t="shared" si="27"/>
        <v>143.72999999999999</v>
      </c>
      <c r="L113" s="40"/>
      <c r="M113" s="41"/>
      <c r="AX113" s="6"/>
      <c r="AY113" s="3"/>
    </row>
    <row r="114" spans="1:51" x14ac:dyDescent="0.3">
      <c r="A114" s="33">
        <v>10</v>
      </c>
      <c r="B114" s="34">
        <v>29346.321060000002</v>
      </c>
      <c r="C114" s="13"/>
      <c r="D114" s="15">
        <f t="shared" si="21"/>
        <v>1760.78</v>
      </c>
      <c r="E114" s="15">
        <f t="shared" si="22"/>
        <v>27585.54</v>
      </c>
      <c r="F114" s="16">
        <f t="shared" si="23"/>
        <v>1619.71</v>
      </c>
      <c r="G114" s="16">
        <f t="shared" si="24"/>
        <v>1478.84</v>
      </c>
      <c r="H114" s="15">
        <f t="shared" si="25"/>
        <v>5575.8</v>
      </c>
      <c r="I114" s="15">
        <f t="shared" si="26"/>
        <v>7337</v>
      </c>
      <c r="J114" s="15">
        <f t="shared" si="27"/>
        <v>140.87</v>
      </c>
      <c r="L114" s="40"/>
      <c r="M114" s="41"/>
      <c r="AX114" s="6"/>
      <c r="AY114" s="3"/>
    </row>
    <row r="115" spans="1:51" x14ac:dyDescent="0.3">
      <c r="A115" s="33">
        <v>9</v>
      </c>
      <c r="B115" s="34">
        <v>28812.942864000004</v>
      </c>
      <c r="C115" s="13"/>
      <c r="D115" s="15">
        <f t="shared" si="21"/>
        <v>1728.78</v>
      </c>
      <c r="E115" s="15">
        <f t="shared" si="22"/>
        <v>27084.16</v>
      </c>
      <c r="F115" s="16">
        <f t="shared" si="23"/>
        <v>1577.04</v>
      </c>
      <c r="G115" s="16">
        <f t="shared" si="24"/>
        <v>1438.73</v>
      </c>
      <c r="H115" s="15">
        <f t="shared" si="25"/>
        <v>5474.46</v>
      </c>
      <c r="I115" s="15">
        <f t="shared" si="26"/>
        <v>7203</v>
      </c>
      <c r="J115" s="15">
        <f t="shared" si="27"/>
        <v>138.31</v>
      </c>
      <c r="L115" s="40"/>
      <c r="M115" s="41"/>
      <c r="AX115" s="6"/>
      <c r="AY115" s="3"/>
    </row>
    <row r="116" spans="1:51" x14ac:dyDescent="0.3">
      <c r="A116" s="33">
        <v>8</v>
      </c>
      <c r="B116" s="34">
        <v>28258.524108000001</v>
      </c>
      <c r="C116" s="13"/>
      <c r="D116" s="15">
        <f t="shared" si="21"/>
        <v>1695.51</v>
      </c>
      <c r="E116" s="15">
        <f t="shared" si="22"/>
        <v>26563.01</v>
      </c>
      <c r="F116" s="16">
        <f t="shared" si="23"/>
        <v>1532.68</v>
      </c>
      <c r="G116" s="16">
        <f t="shared" si="24"/>
        <v>1397.04</v>
      </c>
      <c r="H116" s="15">
        <f t="shared" si="25"/>
        <v>5369.12</v>
      </c>
      <c r="I116" s="15">
        <f t="shared" si="26"/>
        <v>7065</v>
      </c>
      <c r="J116" s="15">
        <f t="shared" si="27"/>
        <v>135.63999999999999</v>
      </c>
      <c r="L116" s="40"/>
      <c r="M116" s="41"/>
      <c r="AX116" s="6"/>
      <c r="AY116" s="3"/>
    </row>
    <row r="117" spans="1:51" x14ac:dyDescent="0.3">
      <c r="A117" s="33">
        <v>7</v>
      </c>
      <c r="B117" s="34">
        <v>27747.238500000003</v>
      </c>
      <c r="C117" s="13"/>
      <c r="D117" s="15">
        <f t="shared" si="21"/>
        <v>1664.83</v>
      </c>
      <c r="E117" s="15">
        <f t="shared" si="22"/>
        <v>26082.41</v>
      </c>
      <c r="F117" s="16">
        <f t="shared" si="23"/>
        <v>1491.78</v>
      </c>
      <c r="G117" s="16">
        <f t="shared" si="24"/>
        <v>1358.59</v>
      </c>
      <c r="H117" s="15">
        <f t="shared" si="25"/>
        <v>5271.98</v>
      </c>
      <c r="I117" s="15">
        <f t="shared" si="26"/>
        <v>6937</v>
      </c>
      <c r="J117" s="15">
        <f t="shared" si="27"/>
        <v>133.19</v>
      </c>
      <c r="L117" s="40"/>
      <c r="M117" s="41"/>
      <c r="AX117" s="6"/>
      <c r="AY117" s="3"/>
    </row>
    <row r="118" spans="1:51" x14ac:dyDescent="0.3">
      <c r="A118" s="33">
        <v>6</v>
      </c>
      <c r="B118" s="34">
        <v>27246.473172000002</v>
      </c>
      <c r="C118" s="13"/>
      <c r="D118" s="15">
        <f t="shared" si="21"/>
        <v>1634.79</v>
      </c>
      <c r="E118" s="15">
        <f t="shared" si="22"/>
        <v>25611.68</v>
      </c>
      <c r="F118" s="16">
        <f t="shared" si="23"/>
        <v>1451.72</v>
      </c>
      <c r="G118" s="16">
        <f t="shared" si="24"/>
        <v>1320.93</v>
      </c>
      <c r="H118" s="15">
        <f t="shared" si="25"/>
        <v>5176.83</v>
      </c>
      <c r="I118" s="15">
        <f t="shared" si="26"/>
        <v>6812</v>
      </c>
      <c r="J118" s="15">
        <f t="shared" si="27"/>
        <v>130.79</v>
      </c>
      <c r="L118" s="40"/>
      <c r="M118" s="41"/>
      <c r="AX118" s="6"/>
      <c r="AY118" s="3"/>
    </row>
    <row r="119" spans="1:51" x14ac:dyDescent="0.3">
      <c r="A119" s="33">
        <v>5</v>
      </c>
      <c r="B119" s="34">
        <v>26810.933580000004</v>
      </c>
      <c r="C119" s="13"/>
      <c r="D119" s="15">
        <f t="shared" si="21"/>
        <v>1608.66</v>
      </c>
      <c r="E119" s="15">
        <f t="shared" si="22"/>
        <v>25202.27</v>
      </c>
      <c r="F119" s="16">
        <f t="shared" si="23"/>
        <v>1416.87</v>
      </c>
      <c r="G119" s="16">
        <f t="shared" si="24"/>
        <v>1288.18</v>
      </c>
      <c r="H119" s="15">
        <f t="shared" si="25"/>
        <v>5094.08</v>
      </c>
      <c r="I119" s="15">
        <f t="shared" si="26"/>
        <v>6703</v>
      </c>
      <c r="J119" s="15">
        <f t="shared" si="27"/>
        <v>128.69</v>
      </c>
      <c r="L119" s="40"/>
      <c r="M119" s="41"/>
      <c r="AX119" s="6"/>
      <c r="AY119" s="3"/>
    </row>
    <row r="120" spans="1:51" x14ac:dyDescent="0.3">
      <c r="A120" s="74">
        <v>4</v>
      </c>
      <c r="B120" s="34"/>
      <c r="C120" s="13"/>
      <c r="D120" s="15"/>
      <c r="E120" s="15"/>
      <c r="F120" s="16"/>
      <c r="G120" s="16"/>
      <c r="H120" s="15"/>
      <c r="I120" s="15"/>
      <c r="J120" s="15"/>
      <c r="L120" s="40"/>
      <c r="M120" s="41"/>
      <c r="AX120" s="6"/>
      <c r="AY120" s="3"/>
    </row>
    <row r="121" spans="1:51" x14ac:dyDescent="0.3">
      <c r="A121" s="33">
        <v>3</v>
      </c>
      <c r="B121" s="34">
        <v>26344.885176</v>
      </c>
      <c r="C121" s="13"/>
      <c r="D121" s="15">
        <f t="shared" si="21"/>
        <v>1580.69</v>
      </c>
      <c r="E121" s="15">
        <f t="shared" si="22"/>
        <v>24764.2</v>
      </c>
      <c r="F121" s="16">
        <f t="shared" si="23"/>
        <v>1379.59</v>
      </c>
      <c r="G121" s="16">
        <f t="shared" si="24"/>
        <v>1253.1400000000001</v>
      </c>
      <c r="H121" s="15">
        <f t="shared" si="25"/>
        <v>5005.53</v>
      </c>
      <c r="I121" s="15">
        <f t="shared" si="26"/>
        <v>6586</v>
      </c>
      <c r="J121" s="15">
        <f t="shared" si="27"/>
        <v>126.45</v>
      </c>
      <c r="L121" s="40"/>
      <c r="M121" s="41"/>
      <c r="AX121" s="6"/>
      <c r="AY121" s="3"/>
    </row>
    <row r="122" spans="1:51" x14ac:dyDescent="0.3">
      <c r="A122" s="33">
        <v>2</v>
      </c>
      <c r="B122" s="34">
        <v>26040.849084000001</v>
      </c>
      <c r="C122" s="13"/>
      <c r="D122" s="15">
        <f t="shared" si="21"/>
        <v>1562.45</v>
      </c>
      <c r="E122" s="15">
        <f t="shared" si="22"/>
        <v>24478.400000000001</v>
      </c>
      <c r="F122" s="16">
        <f t="shared" si="23"/>
        <v>1355.27</v>
      </c>
      <c r="G122" s="16">
        <f t="shared" si="24"/>
        <v>1230.27</v>
      </c>
      <c r="H122" s="15">
        <f t="shared" si="25"/>
        <v>4947.76</v>
      </c>
      <c r="I122" s="15">
        <f t="shared" si="26"/>
        <v>6510</v>
      </c>
      <c r="J122" s="15">
        <f t="shared" si="27"/>
        <v>125</v>
      </c>
      <c r="L122" s="40"/>
      <c r="M122" s="41"/>
      <c r="AX122" s="6"/>
      <c r="AY122" s="3"/>
    </row>
    <row r="123" spans="1:51" x14ac:dyDescent="0.3">
      <c r="A123" s="35">
        <v>1</v>
      </c>
      <c r="B123" s="36">
        <v>25832.547540000003</v>
      </c>
      <c r="C123" s="18"/>
      <c r="D123" s="15">
        <f t="shared" si="21"/>
        <v>1549.95</v>
      </c>
      <c r="E123" s="20">
        <f t="shared" si="22"/>
        <v>24282.6</v>
      </c>
      <c r="F123" s="21">
        <f t="shared" si="23"/>
        <v>1338.6</v>
      </c>
      <c r="G123" s="21">
        <f t="shared" si="24"/>
        <v>1214.6099999999999</v>
      </c>
      <c r="H123" s="15">
        <f t="shared" si="25"/>
        <v>4908.18</v>
      </c>
      <c r="I123" s="20">
        <f t="shared" si="26"/>
        <v>6458</v>
      </c>
      <c r="J123" s="20">
        <f t="shared" si="27"/>
        <v>123.99</v>
      </c>
      <c r="L123" s="40"/>
      <c r="M123" s="41"/>
      <c r="AX123" s="6"/>
      <c r="AY123" s="3"/>
    </row>
    <row r="124" spans="1:51" x14ac:dyDescent="0.3">
      <c r="A124" s="106"/>
      <c r="B124" s="107"/>
      <c r="C124" s="107"/>
      <c r="D124" s="107"/>
      <c r="E124" s="107"/>
      <c r="F124" s="107"/>
      <c r="G124" s="107"/>
      <c r="H124" s="107"/>
      <c r="I124" s="107"/>
      <c r="J124" s="107"/>
    </row>
    <row r="125" spans="1:51" ht="27" customHeight="1" x14ac:dyDescent="0.3">
      <c r="A125" s="103" t="s">
        <v>69</v>
      </c>
      <c r="B125" s="115"/>
      <c r="C125" s="115"/>
      <c r="D125" s="115"/>
      <c r="E125" s="115"/>
      <c r="F125" s="115"/>
      <c r="G125" s="115"/>
      <c r="H125" s="115"/>
      <c r="I125" s="115"/>
      <c r="J125" s="115"/>
    </row>
    <row r="126" spans="1:51" x14ac:dyDescent="0.3"/>
    <row r="127" spans="1:51" ht="27" customHeight="1" x14ac:dyDescent="0.3">
      <c r="A127" s="111" t="s">
        <v>75</v>
      </c>
      <c r="B127" s="111"/>
      <c r="C127" s="111"/>
      <c r="D127" s="111"/>
      <c r="E127" s="111"/>
      <c r="F127" s="111"/>
      <c r="G127" s="111"/>
      <c r="H127" s="111"/>
      <c r="I127" s="111"/>
      <c r="J127" s="111"/>
    </row>
    <row r="128" spans="1:51" ht="15.75" customHeight="1" x14ac:dyDescent="0.3">
      <c r="A128" s="108" t="s">
        <v>76</v>
      </c>
      <c r="B128" s="112"/>
      <c r="C128" s="112"/>
      <c r="D128" s="112"/>
      <c r="E128" s="112"/>
      <c r="F128" s="112"/>
      <c r="G128" s="112"/>
      <c r="H128" s="112"/>
      <c r="I128" s="112"/>
      <c r="J128" s="112"/>
    </row>
    <row r="129" spans="1:13" x14ac:dyDescent="0.3">
      <c r="A129" s="106"/>
      <c r="B129" s="107"/>
      <c r="C129" s="107"/>
      <c r="D129" s="107"/>
      <c r="E129" s="107"/>
      <c r="F129" s="107"/>
      <c r="G129" s="107"/>
      <c r="H129" s="107"/>
      <c r="I129" s="107"/>
      <c r="J129" s="107"/>
    </row>
    <row r="130" spans="1:13" ht="57.5" x14ac:dyDescent="0.3">
      <c r="A130" s="24" t="s">
        <v>0</v>
      </c>
      <c r="B130" s="22" t="s">
        <v>2</v>
      </c>
      <c r="C130" s="23"/>
      <c r="D130" s="24" t="str">
        <f>"Employee standard Contribution on salary at "&amp;TEXT(SAUL_Care_Ee_conts,"0%")&amp;" (corresponds to column A of the PensionSMART Ts &amp; Cs)"</f>
        <v>Employee standard Contribution on salary at 6% (corresponds to column A of the PensionSMART Ts &amp; Cs)</v>
      </c>
      <c r="E130" s="24" t="s">
        <v>3</v>
      </c>
      <c r="F130" s="25" t="s">
        <v>38</v>
      </c>
      <c r="G130" s="25" t="s">
        <v>5</v>
      </c>
      <c r="H130" s="24" t="str">
        <f>"Employer's standard contribution at "&amp;TEXT(SAUL_Care_Er_conts,"0%")&amp;" would be (corresponds to column B of the PensionSMART Ts &amp; Cs)"</f>
        <v>Employer's standard contribution at 19% would be (corresponds to column B of the PensionSMART Ts &amp; Cs)</v>
      </c>
      <c r="I130" s="24" t="s">
        <v>39</v>
      </c>
      <c r="J130" s="24" t="s">
        <v>1</v>
      </c>
    </row>
    <row r="131" spans="1:13" x14ac:dyDescent="0.3">
      <c r="A131" s="33">
        <v>29</v>
      </c>
      <c r="B131" s="34">
        <v>80147.701152000009</v>
      </c>
      <c r="C131" s="13"/>
      <c r="D131" s="15">
        <f t="shared" ref="D131:D146" si="28">ROUND(PensionableSalary*SAUL_Care_Ee_conts,2)</f>
        <v>4808.8599999999997</v>
      </c>
      <c r="E131" s="15">
        <f t="shared" ref="E131:E159" si="29">ROUND(+PensionableSalary-Ee_StandardConts,2)</f>
        <v>75338.84</v>
      </c>
      <c r="F131" s="16">
        <f t="shared" ref="F131:F159" si="30">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3891.15</v>
      </c>
      <c r="G131" s="16">
        <f t="shared" ref="G131:G159" si="31">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3794.98</v>
      </c>
      <c r="H131" s="15">
        <f t="shared" ref="H131:H146" si="32">ROUND(PensionableSalary*SAUL_Care_Er_conts,2)</f>
        <v>15228.06</v>
      </c>
      <c r="I131" s="15">
        <f t="shared" ref="I131:I159" si="33">ROUND(Ee_StandardConts+Er_StandardCont,0)</f>
        <v>20037</v>
      </c>
      <c r="J131" s="15">
        <f t="shared" ref="J131:J159" si="34">ROUND(+Ee_NICs_nonPenSMART-Ee_NICs_PenSmart,2)</f>
        <v>96.17</v>
      </c>
      <c r="L131" s="40"/>
      <c r="M131" s="41"/>
    </row>
    <row r="132" spans="1:13" x14ac:dyDescent="0.3">
      <c r="A132" s="33">
        <v>28</v>
      </c>
      <c r="B132" s="34">
        <v>76872.737988000008</v>
      </c>
      <c r="C132" s="13"/>
      <c r="D132" s="15">
        <f t="shared" si="28"/>
        <v>4612.3599999999997</v>
      </c>
      <c r="E132" s="15">
        <f t="shared" si="29"/>
        <v>72260.38</v>
      </c>
      <c r="F132" s="16">
        <f t="shared" si="30"/>
        <v>3825.65</v>
      </c>
      <c r="G132" s="16">
        <f t="shared" si="31"/>
        <v>3733.41</v>
      </c>
      <c r="H132" s="15">
        <f t="shared" si="32"/>
        <v>14605.82</v>
      </c>
      <c r="I132" s="15">
        <f t="shared" si="33"/>
        <v>19218</v>
      </c>
      <c r="J132" s="15">
        <f t="shared" si="34"/>
        <v>92.24</v>
      </c>
      <c r="L132" s="40"/>
      <c r="M132" s="41"/>
    </row>
    <row r="133" spans="1:13" x14ac:dyDescent="0.3">
      <c r="A133" s="33">
        <v>27</v>
      </c>
      <c r="B133" s="34">
        <v>73732.434408000001</v>
      </c>
      <c r="C133" s="13"/>
      <c r="D133" s="15">
        <f t="shared" si="28"/>
        <v>4423.95</v>
      </c>
      <c r="E133" s="15">
        <f t="shared" si="29"/>
        <v>69308.479999999996</v>
      </c>
      <c r="F133" s="16">
        <f t="shared" si="30"/>
        <v>3762.85</v>
      </c>
      <c r="G133" s="16">
        <f t="shared" si="31"/>
        <v>3674.37</v>
      </c>
      <c r="H133" s="15">
        <f t="shared" si="32"/>
        <v>14009.16</v>
      </c>
      <c r="I133" s="15">
        <f t="shared" si="33"/>
        <v>18433</v>
      </c>
      <c r="J133" s="15">
        <f t="shared" si="34"/>
        <v>88.48</v>
      </c>
      <c r="L133" s="40"/>
      <c r="M133" s="41"/>
    </row>
    <row r="134" spans="1:13" x14ac:dyDescent="0.3">
      <c r="A134" s="33">
        <v>26</v>
      </c>
      <c r="B134" s="34">
        <v>70718.374188000002</v>
      </c>
      <c r="C134" s="13"/>
      <c r="D134" s="15">
        <f t="shared" si="28"/>
        <v>4243.1000000000004</v>
      </c>
      <c r="E134" s="15">
        <f t="shared" si="29"/>
        <v>66475.27</v>
      </c>
      <c r="F134" s="16">
        <f t="shared" si="30"/>
        <v>3702.57</v>
      </c>
      <c r="G134" s="16">
        <f t="shared" si="31"/>
        <v>3617.71</v>
      </c>
      <c r="H134" s="15">
        <f t="shared" si="32"/>
        <v>13436.49</v>
      </c>
      <c r="I134" s="15">
        <f t="shared" si="33"/>
        <v>17680</v>
      </c>
      <c r="J134" s="15">
        <f t="shared" si="34"/>
        <v>84.86</v>
      </c>
      <c r="L134" s="40"/>
      <c r="M134" s="41"/>
    </row>
    <row r="135" spans="1:13" x14ac:dyDescent="0.3">
      <c r="A135" s="33">
        <v>25</v>
      </c>
      <c r="B135" s="34">
        <v>67840.025580000016</v>
      </c>
      <c r="C135" s="13"/>
      <c r="D135" s="15">
        <f t="shared" si="28"/>
        <v>4070.4</v>
      </c>
      <c r="E135" s="15">
        <f t="shared" si="29"/>
        <v>63769.63</v>
      </c>
      <c r="F135" s="16">
        <f t="shared" si="30"/>
        <v>3645</v>
      </c>
      <c r="G135" s="16">
        <f t="shared" si="31"/>
        <v>3563.59</v>
      </c>
      <c r="H135" s="15">
        <f t="shared" si="32"/>
        <v>12889.6</v>
      </c>
      <c r="I135" s="15">
        <f t="shared" si="33"/>
        <v>16960</v>
      </c>
      <c r="J135" s="15">
        <f t="shared" si="34"/>
        <v>81.41</v>
      </c>
      <c r="L135" s="40"/>
      <c r="M135" s="41"/>
    </row>
    <row r="136" spans="1:13" x14ac:dyDescent="0.3">
      <c r="A136" s="33">
        <v>24</v>
      </c>
      <c r="B136" s="34">
        <v>65073.191940000004</v>
      </c>
      <c r="C136" s="13"/>
      <c r="D136" s="15">
        <f t="shared" si="28"/>
        <v>3904.39</v>
      </c>
      <c r="E136" s="15">
        <f t="shared" si="29"/>
        <v>61168.800000000003</v>
      </c>
      <c r="F136" s="16">
        <f t="shared" si="30"/>
        <v>3589.66</v>
      </c>
      <c r="G136" s="16">
        <f t="shared" si="31"/>
        <v>3511.58</v>
      </c>
      <c r="H136" s="15">
        <f t="shared" si="32"/>
        <v>12363.91</v>
      </c>
      <c r="I136" s="15">
        <f t="shared" si="33"/>
        <v>16268</v>
      </c>
      <c r="J136" s="15">
        <f t="shared" si="34"/>
        <v>78.08</v>
      </c>
      <c r="L136" s="40"/>
      <c r="M136" s="41"/>
    </row>
    <row r="137" spans="1:13" x14ac:dyDescent="0.3">
      <c r="A137" s="33">
        <v>23</v>
      </c>
      <c r="B137" s="34">
        <v>62432.601660000008</v>
      </c>
      <c r="C137" s="13"/>
      <c r="D137" s="15">
        <f t="shared" si="28"/>
        <v>3745.96</v>
      </c>
      <c r="E137" s="15">
        <f t="shared" si="29"/>
        <v>58686.64</v>
      </c>
      <c r="F137" s="16">
        <f t="shared" si="30"/>
        <v>3536.85</v>
      </c>
      <c r="G137" s="16">
        <f t="shared" si="31"/>
        <v>3461.93</v>
      </c>
      <c r="H137" s="15">
        <f t="shared" si="32"/>
        <v>11862.19</v>
      </c>
      <c r="I137" s="15">
        <f t="shared" si="33"/>
        <v>15608</v>
      </c>
      <c r="J137" s="15">
        <f t="shared" si="34"/>
        <v>74.92</v>
      </c>
      <c r="L137" s="40"/>
      <c r="M137" s="41"/>
    </row>
    <row r="138" spans="1:13" x14ac:dyDescent="0.3">
      <c r="A138" s="33">
        <v>22</v>
      </c>
      <c r="B138" s="34">
        <v>59903.526348000007</v>
      </c>
      <c r="C138" s="13"/>
      <c r="D138" s="15">
        <f t="shared" si="28"/>
        <v>3594.21</v>
      </c>
      <c r="E138" s="15">
        <f t="shared" si="29"/>
        <v>56309.32</v>
      </c>
      <c r="F138" s="16">
        <f t="shared" si="30"/>
        <v>3486.27</v>
      </c>
      <c r="G138" s="16">
        <f t="shared" si="31"/>
        <v>3414.39</v>
      </c>
      <c r="H138" s="15">
        <f t="shared" si="32"/>
        <v>11381.67</v>
      </c>
      <c r="I138" s="15">
        <f t="shared" si="33"/>
        <v>14976</v>
      </c>
      <c r="J138" s="15">
        <f t="shared" si="34"/>
        <v>71.88</v>
      </c>
      <c r="L138" s="40"/>
      <c r="M138" s="41"/>
    </row>
    <row r="139" spans="1:13" x14ac:dyDescent="0.3">
      <c r="A139" s="33">
        <v>21</v>
      </c>
      <c r="B139" s="34">
        <v>57472.289640000003</v>
      </c>
      <c r="C139" s="13"/>
      <c r="D139" s="15">
        <f t="shared" si="28"/>
        <v>3448.34</v>
      </c>
      <c r="E139" s="15">
        <f t="shared" si="29"/>
        <v>54023.95</v>
      </c>
      <c r="F139" s="16">
        <f t="shared" si="30"/>
        <v>3437.65</v>
      </c>
      <c r="G139" s="16">
        <f t="shared" si="31"/>
        <v>3368.68</v>
      </c>
      <c r="H139" s="15">
        <f t="shared" si="32"/>
        <v>10919.74</v>
      </c>
      <c r="I139" s="15">
        <f t="shared" si="33"/>
        <v>14368</v>
      </c>
      <c r="J139" s="15">
        <f t="shared" si="34"/>
        <v>68.97</v>
      </c>
      <c r="L139" s="40"/>
      <c r="M139" s="41"/>
    </row>
    <row r="140" spans="1:13" x14ac:dyDescent="0.3">
      <c r="A140" s="33">
        <v>20</v>
      </c>
      <c r="B140" s="34">
        <v>55144.151676000009</v>
      </c>
      <c r="C140" s="13"/>
      <c r="D140" s="15">
        <f t="shared" si="28"/>
        <v>3308.65</v>
      </c>
      <c r="E140" s="15">
        <f t="shared" si="29"/>
        <v>51835.5</v>
      </c>
      <c r="F140" s="16">
        <f t="shared" si="30"/>
        <v>3391.08</v>
      </c>
      <c r="G140" s="16">
        <f t="shared" si="31"/>
        <v>3324.91</v>
      </c>
      <c r="H140" s="15">
        <f t="shared" si="32"/>
        <v>10477.39</v>
      </c>
      <c r="I140" s="15">
        <f t="shared" si="33"/>
        <v>13786</v>
      </c>
      <c r="J140" s="15">
        <f t="shared" si="34"/>
        <v>66.17</v>
      </c>
      <c r="L140" s="40"/>
      <c r="M140" s="41"/>
    </row>
    <row r="141" spans="1:13" x14ac:dyDescent="0.3">
      <c r="A141" s="33">
        <v>19</v>
      </c>
      <c r="B141" s="34">
        <v>52922.268540000005</v>
      </c>
      <c r="C141" s="13"/>
      <c r="D141" s="15">
        <f t="shared" si="28"/>
        <v>3175.34</v>
      </c>
      <c r="E141" s="15">
        <f t="shared" si="29"/>
        <v>49746.93</v>
      </c>
      <c r="F141" s="16">
        <f t="shared" si="30"/>
        <v>3346.65</v>
      </c>
      <c r="G141" s="16">
        <f t="shared" si="31"/>
        <v>3251.75</v>
      </c>
      <c r="H141" s="15">
        <f t="shared" si="32"/>
        <v>10055.23</v>
      </c>
      <c r="I141" s="15">
        <f t="shared" si="33"/>
        <v>13231</v>
      </c>
      <c r="J141" s="15">
        <f t="shared" si="34"/>
        <v>94.9</v>
      </c>
      <c r="L141" s="40"/>
      <c r="M141" s="41"/>
    </row>
    <row r="142" spans="1:13" x14ac:dyDescent="0.3">
      <c r="A142" s="33">
        <v>18</v>
      </c>
      <c r="B142" s="34">
        <v>50892.906528000007</v>
      </c>
      <c r="C142" s="13"/>
      <c r="D142" s="15">
        <f t="shared" si="28"/>
        <v>3053.57</v>
      </c>
      <c r="E142" s="15">
        <f t="shared" si="29"/>
        <v>47839.34</v>
      </c>
      <c r="F142" s="16">
        <f t="shared" si="30"/>
        <v>3306.06</v>
      </c>
      <c r="G142" s="16">
        <f t="shared" si="31"/>
        <v>3099.15</v>
      </c>
      <c r="H142" s="15">
        <f t="shared" si="32"/>
        <v>9669.65</v>
      </c>
      <c r="I142" s="15">
        <f t="shared" si="33"/>
        <v>12723</v>
      </c>
      <c r="J142" s="15">
        <f t="shared" si="34"/>
        <v>206.91</v>
      </c>
      <c r="L142" s="40"/>
      <c r="M142" s="41"/>
    </row>
    <row r="143" spans="1:13" x14ac:dyDescent="0.3">
      <c r="A143" s="33">
        <v>17</v>
      </c>
      <c r="B143" s="34">
        <v>49017.140604000007</v>
      </c>
      <c r="C143" s="13"/>
      <c r="D143" s="15">
        <f t="shared" si="28"/>
        <v>2941.03</v>
      </c>
      <c r="E143" s="15">
        <f t="shared" si="29"/>
        <v>46076.11</v>
      </c>
      <c r="F143" s="16">
        <f t="shared" si="30"/>
        <v>3193.37</v>
      </c>
      <c r="G143" s="16">
        <f t="shared" si="31"/>
        <v>2958.09</v>
      </c>
      <c r="H143" s="15">
        <f t="shared" si="32"/>
        <v>9313.26</v>
      </c>
      <c r="I143" s="15">
        <f t="shared" si="33"/>
        <v>12254</v>
      </c>
      <c r="J143" s="15">
        <f t="shared" si="34"/>
        <v>235.28</v>
      </c>
      <c r="L143" s="40"/>
      <c r="M143" s="41"/>
    </row>
    <row r="144" spans="1:13" x14ac:dyDescent="0.3">
      <c r="A144" s="33">
        <v>16</v>
      </c>
      <c r="B144" s="34">
        <v>47223.432864000002</v>
      </c>
      <c r="C144" s="13"/>
      <c r="D144" s="15">
        <f t="shared" si="28"/>
        <v>2833.41</v>
      </c>
      <c r="E144" s="15">
        <f t="shared" si="29"/>
        <v>44390.02</v>
      </c>
      <c r="F144" s="16">
        <f t="shared" si="30"/>
        <v>3049.87</v>
      </c>
      <c r="G144" s="16">
        <f t="shared" si="31"/>
        <v>2823.2</v>
      </c>
      <c r="H144" s="15">
        <f t="shared" si="32"/>
        <v>8972.4500000000007</v>
      </c>
      <c r="I144" s="15">
        <f t="shared" si="33"/>
        <v>11806</v>
      </c>
      <c r="J144" s="15">
        <f t="shared" si="34"/>
        <v>226.67</v>
      </c>
      <c r="L144" s="40"/>
      <c r="M144" s="41"/>
    </row>
    <row r="145" spans="1:13" x14ac:dyDescent="0.3">
      <c r="A145" s="33">
        <v>15</v>
      </c>
      <c r="B145" s="34">
        <v>45508.627224000003</v>
      </c>
      <c r="C145" s="13"/>
      <c r="D145" s="15">
        <f t="shared" si="28"/>
        <v>2730.52</v>
      </c>
      <c r="E145" s="15">
        <f t="shared" si="29"/>
        <v>42778.11</v>
      </c>
      <c r="F145" s="16">
        <f t="shared" si="30"/>
        <v>2912.69</v>
      </c>
      <c r="G145" s="16">
        <f t="shared" si="31"/>
        <v>2694.25</v>
      </c>
      <c r="H145" s="15">
        <f t="shared" si="32"/>
        <v>8646.64</v>
      </c>
      <c r="I145" s="15">
        <f t="shared" si="33"/>
        <v>11377</v>
      </c>
      <c r="J145" s="15">
        <f t="shared" si="34"/>
        <v>218.44</v>
      </c>
      <c r="L145" s="40"/>
      <c r="M145" s="41"/>
    </row>
    <row r="146" spans="1:13" x14ac:dyDescent="0.3">
      <c r="A146" s="33">
        <v>14</v>
      </c>
      <c r="B146" s="34">
        <v>43863.255432000005</v>
      </c>
      <c r="C146" s="13"/>
      <c r="D146" s="15">
        <f t="shared" si="28"/>
        <v>2631.8</v>
      </c>
      <c r="E146" s="15">
        <f t="shared" si="29"/>
        <v>41231.46</v>
      </c>
      <c r="F146" s="16">
        <f t="shared" si="30"/>
        <v>2781.06</v>
      </c>
      <c r="G146" s="16">
        <f t="shared" si="31"/>
        <v>2570.52</v>
      </c>
      <c r="H146" s="15">
        <f t="shared" si="32"/>
        <v>8334.02</v>
      </c>
      <c r="I146" s="15">
        <f t="shared" si="33"/>
        <v>10966</v>
      </c>
      <c r="J146" s="15">
        <f t="shared" si="34"/>
        <v>210.54</v>
      </c>
      <c r="L146" s="40"/>
      <c r="M146" s="41"/>
    </row>
    <row r="147" spans="1:13" hidden="1" x14ac:dyDescent="0.3">
      <c r="A147" s="33">
        <v>13</v>
      </c>
      <c r="B147" s="34"/>
      <c r="C147" s="13"/>
      <c r="D147" s="15" t="e">
        <f t="shared" ref="D147:D159" si="35">ROUND(PensionableSalary*SAUL_Ee_conts,2)</f>
        <v>#NAME?</v>
      </c>
      <c r="E147" s="15" t="e">
        <f t="shared" si="29"/>
        <v>#NAME?</v>
      </c>
      <c r="F147" s="16">
        <f t="shared" si="30"/>
        <v>2002288.18</v>
      </c>
      <c r="G147" s="16" t="e">
        <f t="shared" si="31"/>
        <v>#NAME?</v>
      </c>
      <c r="H147" s="15" t="e">
        <f t="shared" ref="H147:H159" si="36">ROUND(PensionableSalary*SAUL_Er_conts,2)</f>
        <v>#NAME?</v>
      </c>
      <c r="I147" s="15" t="e">
        <f t="shared" si="33"/>
        <v>#NAME?</v>
      </c>
      <c r="J147" s="15" t="e">
        <f t="shared" si="34"/>
        <v>#NAME?</v>
      </c>
      <c r="L147" s="40"/>
      <c r="M147" s="41"/>
    </row>
    <row r="148" spans="1:13" hidden="1" x14ac:dyDescent="0.3">
      <c r="A148" s="33">
        <v>12</v>
      </c>
      <c r="B148" s="34"/>
      <c r="C148" s="13"/>
      <c r="D148" s="15" t="e">
        <f t="shared" si="35"/>
        <v>#NAME?</v>
      </c>
      <c r="E148" s="15" t="e">
        <f t="shared" si="29"/>
        <v>#NAME?</v>
      </c>
      <c r="F148" s="16">
        <f t="shared" si="30"/>
        <v>2002288.18</v>
      </c>
      <c r="G148" s="16" t="e">
        <f t="shared" si="31"/>
        <v>#NAME?</v>
      </c>
      <c r="H148" s="15" t="e">
        <f t="shared" si="36"/>
        <v>#NAME?</v>
      </c>
      <c r="I148" s="15" t="e">
        <f t="shared" si="33"/>
        <v>#NAME?</v>
      </c>
      <c r="J148" s="15" t="e">
        <f t="shared" si="34"/>
        <v>#NAME?</v>
      </c>
      <c r="L148" s="40"/>
      <c r="M148" s="41"/>
    </row>
    <row r="149" spans="1:13" hidden="1" x14ac:dyDescent="0.3">
      <c r="A149" s="33">
        <v>11</v>
      </c>
      <c r="B149" s="34"/>
      <c r="C149" s="13"/>
      <c r="D149" s="15" t="e">
        <f t="shared" si="35"/>
        <v>#NAME?</v>
      </c>
      <c r="E149" s="15" t="e">
        <f t="shared" si="29"/>
        <v>#NAME?</v>
      </c>
      <c r="F149" s="16">
        <f t="shared" si="30"/>
        <v>2002288.18</v>
      </c>
      <c r="G149" s="16" t="e">
        <f t="shared" si="31"/>
        <v>#NAME?</v>
      </c>
      <c r="H149" s="15" t="e">
        <f t="shared" si="36"/>
        <v>#NAME?</v>
      </c>
      <c r="I149" s="15" t="e">
        <f t="shared" si="33"/>
        <v>#NAME?</v>
      </c>
      <c r="J149" s="15" t="e">
        <f t="shared" si="34"/>
        <v>#NAME?</v>
      </c>
      <c r="L149" s="40"/>
      <c r="M149" s="41"/>
    </row>
    <row r="150" spans="1:13" hidden="1" x14ac:dyDescent="0.3">
      <c r="A150" s="33">
        <v>10</v>
      </c>
      <c r="B150" s="34"/>
      <c r="C150" s="13"/>
      <c r="D150" s="15" t="e">
        <f t="shared" si="35"/>
        <v>#NAME?</v>
      </c>
      <c r="E150" s="15" t="e">
        <f t="shared" si="29"/>
        <v>#NAME?</v>
      </c>
      <c r="F150" s="16">
        <f t="shared" si="30"/>
        <v>2002288.18</v>
      </c>
      <c r="G150" s="16" t="e">
        <f t="shared" si="31"/>
        <v>#NAME?</v>
      </c>
      <c r="H150" s="15" t="e">
        <f t="shared" si="36"/>
        <v>#NAME?</v>
      </c>
      <c r="I150" s="15" t="e">
        <f t="shared" si="33"/>
        <v>#NAME?</v>
      </c>
      <c r="J150" s="15" t="e">
        <f t="shared" si="34"/>
        <v>#NAME?</v>
      </c>
      <c r="L150" s="40"/>
      <c r="M150" s="41"/>
    </row>
    <row r="151" spans="1:13" hidden="1" x14ac:dyDescent="0.3">
      <c r="A151" s="33">
        <v>9</v>
      </c>
      <c r="B151" s="34"/>
      <c r="C151" s="13"/>
      <c r="D151" s="15" t="e">
        <f t="shared" si="35"/>
        <v>#NAME?</v>
      </c>
      <c r="E151" s="15" t="e">
        <f t="shared" si="29"/>
        <v>#NAME?</v>
      </c>
      <c r="F151" s="16">
        <f t="shared" si="30"/>
        <v>2002288.18</v>
      </c>
      <c r="G151" s="16" t="e">
        <f t="shared" si="31"/>
        <v>#NAME?</v>
      </c>
      <c r="H151" s="15" t="e">
        <f t="shared" si="36"/>
        <v>#NAME?</v>
      </c>
      <c r="I151" s="15" t="e">
        <f t="shared" si="33"/>
        <v>#NAME?</v>
      </c>
      <c r="J151" s="15" t="e">
        <f t="shared" si="34"/>
        <v>#NAME?</v>
      </c>
      <c r="L151" s="40"/>
      <c r="M151" s="41"/>
    </row>
    <row r="152" spans="1:13" hidden="1" x14ac:dyDescent="0.3">
      <c r="A152" s="33">
        <v>8</v>
      </c>
      <c r="B152" s="34"/>
      <c r="C152" s="13"/>
      <c r="D152" s="15" t="e">
        <f t="shared" si="35"/>
        <v>#NAME?</v>
      </c>
      <c r="E152" s="15" t="e">
        <f t="shared" si="29"/>
        <v>#NAME?</v>
      </c>
      <c r="F152" s="16">
        <f t="shared" si="30"/>
        <v>2002288.18</v>
      </c>
      <c r="G152" s="16" t="e">
        <f t="shared" si="31"/>
        <v>#NAME?</v>
      </c>
      <c r="H152" s="15" t="e">
        <f t="shared" si="36"/>
        <v>#NAME?</v>
      </c>
      <c r="I152" s="15" t="e">
        <f t="shared" si="33"/>
        <v>#NAME?</v>
      </c>
      <c r="J152" s="15" t="e">
        <f t="shared" si="34"/>
        <v>#NAME?</v>
      </c>
      <c r="L152" s="40"/>
      <c r="M152" s="41"/>
    </row>
    <row r="153" spans="1:13" hidden="1" x14ac:dyDescent="0.3">
      <c r="A153" s="33">
        <v>7</v>
      </c>
      <c r="B153" s="34"/>
      <c r="C153" s="13"/>
      <c r="D153" s="15" t="e">
        <f t="shared" si="35"/>
        <v>#NAME?</v>
      </c>
      <c r="E153" s="15" t="e">
        <f t="shared" si="29"/>
        <v>#NAME?</v>
      </c>
      <c r="F153" s="16">
        <f t="shared" si="30"/>
        <v>2002288.18</v>
      </c>
      <c r="G153" s="16" t="e">
        <f t="shared" si="31"/>
        <v>#NAME?</v>
      </c>
      <c r="H153" s="15" t="e">
        <f t="shared" si="36"/>
        <v>#NAME?</v>
      </c>
      <c r="I153" s="15" t="e">
        <f t="shared" si="33"/>
        <v>#NAME?</v>
      </c>
      <c r="J153" s="15" t="e">
        <f t="shared" si="34"/>
        <v>#NAME?</v>
      </c>
      <c r="L153" s="40"/>
      <c r="M153" s="41"/>
    </row>
    <row r="154" spans="1:13" hidden="1" x14ac:dyDescent="0.3">
      <c r="A154" s="33">
        <v>6</v>
      </c>
      <c r="B154" s="34"/>
      <c r="C154" s="13"/>
      <c r="D154" s="15" t="e">
        <f t="shared" si="35"/>
        <v>#NAME?</v>
      </c>
      <c r="E154" s="15" t="e">
        <f t="shared" si="29"/>
        <v>#NAME?</v>
      </c>
      <c r="F154" s="16">
        <f t="shared" si="30"/>
        <v>2002288.18</v>
      </c>
      <c r="G154" s="16" t="e">
        <f t="shared" si="31"/>
        <v>#NAME?</v>
      </c>
      <c r="H154" s="15" t="e">
        <f t="shared" si="36"/>
        <v>#NAME?</v>
      </c>
      <c r="I154" s="15" t="e">
        <f t="shared" si="33"/>
        <v>#NAME?</v>
      </c>
      <c r="J154" s="15" t="e">
        <f t="shared" si="34"/>
        <v>#NAME?</v>
      </c>
      <c r="L154" s="40"/>
      <c r="M154" s="41"/>
    </row>
    <row r="155" spans="1:13" hidden="1" x14ac:dyDescent="0.3">
      <c r="A155" s="33">
        <v>5</v>
      </c>
      <c r="B155" s="34"/>
      <c r="C155" s="13"/>
      <c r="D155" s="15" t="e">
        <f t="shared" si="35"/>
        <v>#NAME?</v>
      </c>
      <c r="E155" s="15" t="e">
        <f t="shared" si="29"/>
        <v>#NAME?</v>
      </c>
      <c r="F155" s="16">
        <f t="shared" si="30"/>
        <v>2002288.18</v>
      </c>
      <c r="G155" s="16" t="e">
        <f t="shared" si="31"/>
        <v>#NAME?</v>
      </c>
      <c r="H155" s="15" t="e">
        <f t="shared" si="36"/>
        <v>#NAME?</v>
      </c>
      <c r="I155" s="15" t="e">
        <f t="shared" si="33"/>
        <v>#NAME?</v>
      </c>
      <c r="J155" s="15" t="e">
        <f t="shared" si="34"/>
        <v>#NAME?</v>
      </c>
      <c r="L155" s="40"/>
      <c r="M155" s="41"/>
    </row>
    <row r="156" spans="1:13" hidden="1" x14ac:dyDescent="0.3">
      <c r="A156" s="33">
        <v>4</v>
      </c>
      <c r="B156" s="34"/>
      <c r="C156" s="13"/>
      <c r="D156" s="15" t="e">
        <f t="shared" si="35"/>
        <v>#NAME?</v>
      </c>
      <c r="E156" s="15" t="e">
        <f t="shared" si="29"/>
        <v>#NAME?</v>
      </c>
      <c r="F156" s="16">
        <f t="shared" si="30"/>
        <v>2002288.18</v>
      </c>
      <c r="G156" s="16" t="e">
        <f t="shared" si="31"/>
        <v>#NAME?</v>
      </c>
      <c r="H156" s="15" t="e">
        <f t="shared" si="36"/>
        <v>#NAME?</v>
      </c>
      <c r="I156" s="15" t="e">
        <f t="shared" si="33"/>
        <v>#NAME?</v>
      </c>
      <c r="J156" s="15" t="e">
        <f t="shared" si="34"/>
        <v>#NAME?</v>
      </c>
      <c r="L156" s="40"/>
      <c r="M156" s="41"/>
    </row>
    <row r="157" spans="1:13" hidden="1" x14ac:dyDescent="0.3">
      <c r="A157" s="33">
        <v>3</v>
      </c>
      <c r="B157" s="34"/>
      <c r="C157" s="13"/>
      <c r="D157" s="15" t="e">
        <f t="shared" si="35"/>
        <v>#NAME?</v>
      </c>
      <c r="E157" s="15" t="e">
        <f t="shared" si="29"/>
        <v>#NAME?</v>
      </c>
      <c r="F157" s="16">
        <f t="shared" si="30"/>
        <v>2002288.18</v>
      </c>
      <c r="G157" s="16" t="e">
        <f t="shared" si="31"/>
        <v>#NAME?</v>
      </c>
      <c r="H157" s="15" t="e">
        <f t="shared" si="36"/>
        <v>#NAME?</v>
      </c>
      <c r="I157" s="15" t="e">
        <f t="shared" si="33"/>
        <v>#NAME?</v>
      </c>
      <c r="J157" s="15" t="e">
        <f t="shared" si="34"/>
        <v>#NAME?</v>
      </c>
      <c r="L157" s="40"/>
      <c r="M157" s="41"/>
    </row>
    <row r="158" spans="1:13" hidden="1" x14ac:dyDescent="0.3">
      <c r="A158" s="33">
        <v>2</v>
      </c>
      <c r="B158" s="34"/>
      <c r="C158" s="13"/>
      <c r="D158" s="15" t="e">
        <f t="shared" si="35"/>
        <v>#NAME?</v>
      </c>
      <c r="E158" s="15" t="e">
        <f t="shared" si="29"/>
        <v>#NAME?</v>
      </c>
      <c r="F158" s="16">
        <f t="shared" si="30"/>
        <v>2002288.18</v>
      </c>
      <c r="G158" s="16" t="e">
        <f t="shared" si="31"/>
        <v>#NAME?</v>
      </c>
      <c r="H158" s="15" t="e">
        <f t="shared" si="36"/>
        <v>#NAME?</v>
      </c>
      <c r="I158" s="15" t="e">
        <f t="shared" si="33"/>
        <v>#NAME?</v>
      </c>
      <c r="J158" s="15" t="e">
        <f t="shared" si="34"/>
        <v>#NAME?</v>
      </c>
      <c r="L158" s="40"/>
      <c r="M158" s="41"/>
    </row>
    <row r="159" spans="1:13" hidden="1" x14ac:dyDescent="0.3">
      <c r="A159" s="33">
        <v>1</v>
      </c>
      <c r="B159" s="34"/>
      <c r="C159" s="13"/>
      <c r="D159" s="15" t="e">
        <f t="shared" si="35"/>
        <v>#NAME?</v>
      </c>
      <c r="E159" s="15" t="e">
        <f t="shared" si="29"/>
        <v>#NAME?</v>
      </c>
      <c r="F159" s="16">
        <f t="shared" si="30"/>
        <v>2002288.18</v>
      </c>
      <c r="G159" s="16" t="e">
        <f t="shared" si="31"/>
        <v>#NAME?</v>
      </c>
      <c r="H159" s="15" t="e">
        <f t="shared" si="36"/>
        <v>#NAME?</v>
      </c>
      <c r="I159" s="15" t="e">
        <f t="shared" si="33"/>
        <v>#NAME?</v>
      </c>
      <c r="J159" s="15" t="e">
        <f t="shared" si="34"/>
        <v>#NAME?</v>
      </c>
      <c r="L159" s="40"/>
      <c r="M159" s="41"/>
    </row>
    <row r="160" spans="1:13" x14ac:dyDescent="0.3">
      <c r="A160" s="106"/>
      <c r="B160" s="107"/>
      <c r="C160" s="107"/>
      <c r="D160" s="107"/>
      <c r="E160" s="107"/>
      <c r="F160" s="107"/>
      <c r="G160" s="107"/>
      <c r="H160" s="107"/>
      <c r="I160" s="107"/>
      <c r="J160" s="107"/>
    </row>
    <row r="161" spans="1:13" x14ac:dyDescent="0.3">
      <c r="A161" s="103" t="s">
        <v>69</v>
      </c>
      <c r="B161" s="115"/>
      <c r="C161" s="115"/>
      <c r="D161" s="115"/>
      <c r="E161" s="115"/>
      <c r="F161" s="115"/>
      <c r="G161" s="115"/>
      <c r="H161" s="115"/>
      <c r="I161" s="115"/>
      <c r="J161" s="115"/>
    </row>
    <row r="162" spans="1:13" x14ac:dyDescent="0.3"/>
    <row r="163" spans="1:13" ht="27.75" customHeight="1" x14ac:dyDescent="0.3">
      <c r="A163" s="111" t="s">
        <v>75</v>
      </c>
      <c r="B163" s="111"/>
      <c r="C163" s="111"/>
      <c r="D163" s="111"/>
      <c r="E163" s="111"/>
      <c r="F163" s="111"/>
      <c r="G163" s="111"/>
      <c r="H163" s="111"/>
      <c r="I163" s="111"/>
      <c r="J163" s="111"/>
    </row>
    <row r="164" spans="1:13" ht="15" customHeight="1" x14ac:dyDescent="0.3">
      <c r="A164" s="108" t="s">
        <v>77</v>
      </c>
      <c r="B164" s="109"/>
      <c r="C164" s="109"/>
      <c r="D164" s="109"/>
      <c r="E164" s="109"/>
      <c r="F164" s="109"/>
      <c r="G164" s="109"/>
      <c r="H164" s="109"/>
      <c r="I164" s="109"/>
      <c r="J164" s="109"/>
    </row>
    <row r="165" spans="1:13" x14ac:dyDescent="0.3">
      <c r="A165" s="106"/>
      <c r="B165" s="107"/>
      <c r="C165" s="107"/>
      <c r="D165" s="107"/>
      <c r="E165" s="107"/>
      <c r="F165" s="107"/>
      <c r="G165" s="107"/>
      <c r="H165" s="107"/>
      <c r="I165" s="107"/>
      <c r="J165" s="107"/>
    </row>
    <row r="166" spans="1:13" ht="57.5" x14ac:dyDescent="0.3">
      <c r="A166" s="24" t="s">
        <v>0</v>
      </c>
      <c r="B166" s="22" t="s">
        <v>2</v>
      </c>
      <c r="C166" s="23"/>
      <c r="D166" s="24" t="str">
        <f>"Employee standard Contribution on salary at "&amp;TEXT(USS_Ee_conts,"0%")&amp;" (corresponds to column A of the PensionSMART Ts &amp; Cs)"</f>
        <v>Employee standard Contribution on salary at 6% (corresponds to column A of the PensionSMART Ts &amp; Cs)</v>
      </c>
      <c r="E166" s="24" t="s">
        <v>3</v>
      </c>
      <c r="F166" s="25" t="s">
        <v>4</v>
      </c>
      <c r="G166" s="25" t="s">
        <v>5</v>
      </c>
      <c r="H166" s="24" t="str">
        <f>"Employer's standard contribution at "&amp;TEXT(SAUL_Care_Er_conts,"0%")&amp;" would be (corresponds to column B of the PensionSMART Ts &amp; Cs)"</f>
        <v>Employer's standard contribution at 19% would be (corresponds to column B of the PensionSMART Ts &amp; Cs)</v>
      </c>
      <c r="I166" s="24" t="s">
        <v>39</v>
      </c>
      <c r="J166" s="24" t="s">
        <v>1</v>
      </c>
    </row>
    <row r="167" spans="1:13" x14ac:dyDescent="0.3">
      <c r="A167" s="33">
        <v>29</v>
      </c>
      <c r="B167" s="34">
        <v>76781.211552000022</v>
      </c>
      <c r="C167" s="13"/>
      <c r="D167" s="15">
        <f t="shared" ref="D167:D182" si="37">ROUND(PensionableSalary*SAUL_Care_Ee_conts,2)</f>
        <v>4606.87</v>
      </c>
      <c r="E167" s="15">
        <f t="shared" ref="E167:E195" si="38">ROUND(+PensionableSalary-Ee_StandardConts,2)</f>
        <v>72174.34</v>
      </c>
      <c r="F167" s="16">
        <f t="shared" ref="F167:F195" si="3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3823.82</v>
      </c>
      <c r="G167" s="16">
        <f t="shared" ref="G167:G195" si="4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3731.69</v>
      </c>
      <c r="H167" s="15">
        <f t="shared" ref="H167:H182" si="41">ROUND(PensionableSalary*SAUL_Care_Er_conts,2)</f>
        <v>14588.43</v>
      </c>
      <c r="I167" s="15">
        <f t="shared" ref="I167:I195" si="42">ROUND(Ee_StandardConts+Er_StandardCont,0)</f>
        <v>19195</v>
      </c>
      <c r="J167" s="15">
        <f t="shared" ref="J167:J195" si="43">ROUND(+Ee_NICs_nonPenSMART-Ee_NICs_PenSmart,2)</f>
        <v>92.13</v>
      </c>
      <c r="L167" s="40"/>
      <c r="M167" s="41"/>
    </row>
    <row r="168" spans="1:13" x14ac:dyDescent="0.3">
      <c r="A168" s="33">
        <v>28</v>
      </c>
      <c r="B168" s="34">
        <v>73506.248388000007</v>
      </c>
      <c r="C168" s="13"/>
      <c r="D168" s="15">
        <f t="shared" si="37"/>
        <v>4410.37</v>
      </c>
      <c r="E168" s="15">
        <f t="shared" si="38"/>
        <v>69095.88</v>
      </c>
      <c r="F168" s="16">
        <f t="shared" si="39"/>
        <v>3758.32</v>
      </c>
      <c r="G168" s="16">
        <f t="shared" si="40"/>
        <v>3670.12</v>
      </c>
      <c r="H168" s="15">
        <f t="shared" si="41"/>
        <v>13966.19</v>
      </c>
      <c r="I168" s="15">
        <f t="shared" si="42"/>
        <v>18377</v>
      </c>
      <c r="J168" s="15">
        <f t="shared" si="43"/>
        <v>88.2</v>
      </c>
      <c r="L168" s="40"/>
      <c r="M168" s="41"/>
    </row>
    <row r="169" spans="1:13" x14ac:dyDescent="0.3">
      <c r="A169" s="33">
        <v>27</v>
      </c>
      <c r="B169" s="34">
        <v>70365.944808</v>
      </c>
      <c r="C169" s="13"/>
      <c r="D169" s="15">
        <f t="shared" si="37"/>
        <v>4221.96</v>
      </c>
      <c r="E169" s="15">
        <f t="shared" si="38"/>
        <v>66143.98</v>
      </c>
      <c r="F169" s="16">
        <f t="shared" si="39"/>
        <v>3695.52</v>
      </c>
      <c r="G169" s="16">
        <f t="shared" si="40"/>
        <v>3611.08</v>
      </c>
      <c r="H169" s="15">
        <f t="shared" si="41"/>
        <v>13369.53</v>
      </c>
      <c r="I169" s="15">
        <f t="shared" si="42"/>
        <v>17591</v>
      </c>
      <c r="J169" s="15">
        <f t="shared" si="43"/>
        <v>84.44</v>
      </c>
      <c r="L169" s="40"/>
      <c r="M169" s="41"/>
    </row>
    <row r="170" spans="1:13" x14ac:dyDescent="0.3">
      <c r="A170" s="33">
        <v>26</v>
      </c>
      <c r="B170" s="34">
        <v>67351.884588000015</v>
      </c>
      <c r="C170" s="13"/>
      <c r="D170" s="15">
        <f t="shared" si="37"/>
        <v>4041.11</v>
      </c>
      <c r="E170" s="15">
        <f t="shared" si="38"/>
        <v>63310.77</v>
      </c>
      <c r="F170" s="16">
        <f t="shared" si="39"/>
        <v>3635.24</v>
      </c>
      <c r="G170" s="16">
        <f t="shared" si="40"/>
        <v>3554.42</v>
      </c>
      <c r="H170" s="15">
        <f t="shared" si="41"/>
        <v>12796.86</v>
      </c>
      <c r="I170" s="15">
        <f t="shared" si="42"/>
        <v>16838</v>
      </c>
      <c r="J170" s="15">
        <f t="shared" si="43"/>
        <v>80.819999999999993</v>
      </c>
      <c r="L170" s="40"/>
      <c r="M170" s="41"/>
    </row>
    <row r="171" spans="1:13" x14ac:dyDescent="0.3">
      <c r="A171" s="33">
        <v>25</v>
      </c>
      <c r="B171" s="34">
        <v>64473.535980000008</v>
      </c>
      <c r="C171" s="13"/>
      <c r="D171" s="15">
        <f t="shared" si="37"/>
        <v>3868.41</v>
      </c>
      <c r="E171" s="15">
        <f t="shared" si="38"/>
        <v>60605.13</v>
      </c>
      <c r="F171" s="16">
        <f t="shared" si="39"/>
        <v>3577.67</v>
      </c>
      <c r="G171" s="16">
        <f t="shared" si="40"/>
        <v>3500.3</v>
      </c>
      <c r="H171" s="15">
        <f t="shared" si="41"/>
        <v>12249.97</v>
      </c>
      <c r="I171" s="15">
        <f t="shared" si="42"/>
        <v>16118</v>
      </c>
      <c r="J171" s="15">
        <f t="shared" si="43"/>
        <v>77.37</v>
      </c>
      <c r="L171" s="40"/>
      <c r="M171" s="41"/>
    </row>
    <row r="172" spans="1:13" x14ac:dyDescent="0.3">
      <c r="A172" s="33">
        <v>24</v>
      </c>
      <c r="B172" s="34">
        <v>61706.702340000011</v>
      </c>
      <c r="C172" s="13"/>
      <c r="D172" s="15">
        <f t="shared" si="37"/>
        <v>3702.4</v>
      </c>
      <c r="E172" s="15">
        <f t="shared" si="38"/>
        <v>58004.3</v>
      </c>
      <c r="F172" s="16">
        <f t="shared" si="39"/>
        <v>3522.33</v>
      </c>
      <c r="G172" s="16">
        <f t="shared" si="40"/>
        <v>3448.29</v>
      </c>
      <c r="H172" s="15">
        <f t="shared" si="41"/>
        <v>11724.27</v>
      </c>
      <c r="I172" s="15">
        <f t="shared" si="42"/>
        <v>15427</v>
      </c>
      <c r="J172" s="15">
        <f t="shared" si="43"/>
        <v>74.040000000000006</v>
      </c>
      <c r="L172" s="40"/>
      <c r="M172" s="41"/>
    </row>
    <row r="173" spans="1:13" x14ac:dyDescent="0.3">
      <c r="A173" s="33">
        <v>23</v>
      </c>
      <c r="B173" s="34">
        <v>59066.112060000007</v>
      </c>
      <c r="C173" s="13"/>
      <c r="D173" s="15">
        <f t="shared" si="37"/>
        <v>3543.97</v>
      </c>
      <c r="E173" s="15">
        <f t="shared" si="38"/>
        <v>55522.14</v>
      </c>
      <c r="F173" s="16">
        <f t="shared" si="39"/>
        <v>3469.52</v>
      </c>
      <c r="G173" s="16">
        <f t="shared" si="40"/>
        <v>3398.64</v>
      </c>
      <c r="H173" s="15">
        <f t="shared" si="41"/>
        <v>11222.56</v>
      </c>
      <c r="I173" s="15">
        <f t="shared" si="42"/>
        <v>14767</v>
      </c>
      <c r="J173" s="15">
        <f t="shared" si="43"/>
        <v>70.88</v>
      </c>
      <c r="L173" s="40"/>
      <c r="M173" s="41"/>
    </row>
    <row r="174" spans="1:13" x14ac:dyDescent="0.3">
      <c r="A174" s="33">
        <v>22</v>
      </c>
      <c r="B174" s="34">
        <v>56537.036748000013</v>
      </c>
      <c r="C174" s="13"/>
      <c r="D174" s="15">
        <f t="shared" si="37"/>
        <v>3392.22</v>
      </c>
      <c r="E174" s="15">
        <f t="shared" si="38"/>
        <v>53144.82</v>
      </c>
      <c r="F174" s="16">
        <f t="shared" si="39"/>
        <v>3418.94</v>
      </c>
      <c r="G174" s="16">
        <f t="shared" si="40"/>
        <v>3351.1</v>
      </c>
      <c r="H174" s="15">
        <f t="shared" si="41"/>
        <v>10742.04</v>
      </c>
      <c r="I174" s="15">
        <f t="shared" si="42"/>
        <v>14134</v>
      </c>
      <c r="J174" s="15">
        <f t="shared" si="43"/>
        <v>67.84</v>
      </c>
      <c r="L174" s="40"/>
      <c r="M174" s="41"/>
    </row>
    <row r="175" spans="1:13" x14ac:dyDescent="0.3">
      <c r="A175" s="33">
        <v>21</v>
      </c>
      <c r="B175" s="34">
        <v>54105.800040000002</v>
      </c>
      <c r="C175" s="13"/>
      <c r="D175" s="15">
        <f t="shared" si="37"/>
        <v>3246.35</v>
      </c>
      <c r="E175" s="15">
        <f t="shared" si="38"/>
        <v>50859.45</v>
      </c>
      <c r="F175" s="16">
        <f t="shared" si="39"/>
        <v>3370.32</v>
      </c>
      <c r="G175" s="16">
        <f t="shared" si="40"/>
        <v>3305.39</v>
      </c>
      <c r="H175" s="15">
        <f t="shared" si="41"/>
        <v>10280.1</v>
      </c>
      <c r="I175" s="15">
        <f t="shared" si="42"/>
        <v>13526</v>
      </c>
      <c r="J175" s="15">
        <f t="shared" si="43"/>
        <v>64.930000000000007</v>
      </c>
      <c r="L175" s="40"/>
      <c r="M175" s="41"/>
    </row>
    <row r="176" spans="1:13" x14ac:dyDescent="0.3">
      <c r="A176" s="33">
        <v>20</v>
      </c>
      <c r="B176" s="34">
        <v>51777.662076000001</v>
      </c>
      <c r="C176" s="13"/>
      <c r="D176" s="15">
        <f t="shared" si="37"/>
        <v>3106.66</v>
      </c>
      <c r="E176" s="15">
        <f t="shared" si="38"/>
        <v>48671</v>
      </c>
      <c r="F176" s="16">
        <f t="shared" si="39"/>
        <v>3323.75</v>
      </c>
      <c r="G176" s="16">
        <f t="shared" si="40"/>
        <v>3165.68</v>
      </c>
      <c r="H176" s="15">
        <f t="shared" si="41"/>
        <v>9837.76</v>
      </c>
      <c r="I176" s="15">
        <f t="shared" si="42"/>
        <v>12944</v>
      </c>
      <c r="J176" s="15">
        <f t="shared" si="43"/>
        <v>158.07</v>
      </c>
      <c r="L176" s="40"/>
      <c r="M176" s="41"/>
    </row>
    <row r="177" spans="1:13" x14ac:dyDescent="0.3">
      <c r="A177" s="33">
        <v>19</v>
      </c>
      <c r="B177" s="34">
        <v>49555.778940000004</v>
      </c>
      <c r="C177" s="13"/>
      <c r="D177" s="15">
        <f t="shared" si="37"/>
        <v>2973.35</v>
      </c>
      <c r="E177" s="15">
        <f t="shared" si="38"/>
        <v>46582.43</v>
      </c>
      <c r="F177" s="16">
        <f t="shared" si="39"/>
        <v>3236.46</v>
      </c>
      <c r="G177" s="16">
        <f t="shared" si="40"/>
        <v>2998.59</v>
      </c>
      <c r="H177" s="15">
        <f t="shared" si="41"/>
        <v>9415.6</v>
      </c>
      <c r="I177" s="15">
        <f t="shared" si="42"/>
        <v>12389</v>
      </c>
      <c r="J177" s="15">
        <f t="shared" si="43"/>
        <v>237.87</v>
      </c>
      <c r="L177" s="40"/>
      <c r="M177" s="41"/>
    </row>
    <row r="178" spans="1:13" x14ac:dyDescent="0.3">
      <c r="A178" s="33">
        <v>18</v>
      </c>
      <c r="B178" s="34">
        <v>47526.416928000006</v>
      </c>
      <c r="C178" s="13"/>
      <c r="D178" s="15">
        <f t="shared" si="37"/>
        <v>2851.59</v>
      </c>
      <c r="E178" s="15">
        <f t="shared" si="38"/>
        <v>44674.83</v>
      </c>
      <c r="F178" s="16">
        <f t="shared" si="39"/>
        <v>3074.11</v>
      </c>
      <c r="G178" s="16">
        <f t="shared" si="40"/>
        <v>2845.99</v>
      </c>
      <c r="H178" s="15">
        <f t="shared" si="41"/>
        <v>9030.02</v>
      </c>
      <c r="I178" s="15">
        <f t="shared" si="42"/>
        <v>11882</v>
      </c>
      <c r="J178" s="15">
        <f t="shared" si="43"/>
        <v>228.12</v>
      </c>
      <c r="L178" s="40"/>
      <c r="M178" s="41"/>
    </row>
    <row r="179" spans="1:13" x14ac:dyDescent="0.3">
      <c r="A179" s="33">
        <v>17</v>
      </c>
      <c r="B179" s="34">
        <v>45650.651004000007</v>
      </c>
      <c r="C179" s="13"/>
      <c r="D179" s="15">
        <f t="shared" si="37"/>
        <v>2739.04</v>
      </c>
      <c r="E179" s="15">
        <f t="shared" si="38"/>
        <v>42911.61</v>
      </c>
      <c r="F179" s="16">
        <f t="shared" si="39"/>
        <v>2924.05</v>
      </c>
      <c r="G179" s="16">
        <f t="shared" si="40"/>
        <v>2704.93</v>
      </c>
      <c r="H179" s="15">
        <f t="shared" si="41"/>
        <v>8673.6200000000008</v>
      </c>
      <c r="I179" s="15">
        <f t="shared" si="42"/>
        <v>11413</v>
      </c>
      <c r="J179" s="15">
        <f t="shared" si="43"/>
        <v>219.12</v>
      </c>
      <c r="L179" s="40"/>
      <c r="M179" s="41"/>
    </row>
    <row r="180" spans="1:13" x14ac:dyDescent="0.3">
      <c r="A180" s="33">
        <v>16</v>
      </c>
      <c r="B180" s="34">
        <v>43856.943264000009</v>
      </c>
      <c r="C180" s="13"/>
      <c r="D180" s="15">
        <f t="shared" si="37"/>
        <v>2631.42</v>
      </c>
      <c r="E180" s="15">
        <f t="shared" si="38"/>
        <v>41225.519999999997</v>
      </c>
      <c r="F180" s="16">
        <f t="shared" si="39"/>
        <v>2780.56</v>
      </c>
      <c r="G180" s="16">
        <f t="shared" si="40"/>
        <v>2570.04</v>
      </c>
      <c r="H180" s="15">
        <f t="shared" si="41"/>
        <v>8332.82</v>
      </c>
      <c r="I180" s="15">
        <f t="shared" si="42"/>
        <v>10964</v>
      </c>
      <c r="J180" s="15">
        <f t="shared" si="43"/>
        <v>210.52</v>
      </c>
      <c r="L180" s="40"/>
      <c r="M180" s="41"/>
    </row>
    <row r="181" spans="1:13" x14ac:dyDescent="0.3">
      <c r="A181" s="33">
        <v>15</v>
      </c>
      <c r="B181" s="34">
        <v>42142.13762400001</v>
      </c>
      <c r="C181" s="13"/>
      <c r="D181" s="15">
        <f t="shared" si="37"/>
        <v>2528.5300000000002</v>
      </c>
      <c r="E181" s="15">
        <f t="shared" si="38"/>
        <v>39613.61</v>
      </c>
      <c r="F181" s="16">
        <f t="shared" si="39"/>
        <v>2643.37</v>
      </c>
      <c r="G181" s="16">
        <f t="shared" si="40"/>
        <v>2441.09</v>
      </c>
      <c r="H181" s="15">
        <f t="shared" si="41"/>
        <v>8007.01</v>
      </c>
      <c r="I181" s="15">
        <f t="shared" si="42"/>
        <v>10536</v>
      </c>
      <c r="J181" s="15">
        <f t="shared" si="43"/>
        <v>202.28</v>
      </c>
      <c r="L181" s="40"/>
      <c r="M181" s="41"/>
    </row>
    <row r="182" spans="1:13" x14ac:dyDescent="0.3">
      <c r="A182" s="33">
        <v>14</v>
      </c>
      <c r="B182" s="34">
        <v>40496.765832000005</v>
      </c>
      <c r="C182" s="13"/>
      <c r="D182" s="15">
        <f t="shared" si="37"/>
        <v>2429.81</v>
      </c>
      <c r="E182" s="15">
        <f t="shared" si="38"/>
        <v>38066.959999999999</v>
      </c>
      <c r="F182" s="16">
        <f t="shared" si="39"/>
        <v>2511.7399999999998</v>
      </c>
      <c r="G182" s="16">
        <f t="shared" si="40"/>
        <v>2317.36</v>
      </c>
      <c r="H182" s="15">
        <f t="shared" si="41"/>
        <v>7694.39</v>
      </c>
      <c r="I182" s="15">
        <f t="shared" si="42"/>
        <v>10124</v>
      </c>
      <c r="J182" s="15">
        <f t="shared" si="43"/>
        <v>194.38</v>
      </c>
      <c r="L182" s="40"/>
      <c r="M182" s="41"/>
    </row>
    <row r="183" spans="1:13" hidden="1" x14ac:dyDescent="0.3">
      <c r="A183" s="33">
        <v>13</v>
      </c>
      <c r="B183" s="34"/>
      <c r="C183" s="13"/>
      <c r="D183" s="15" t="e">
        <f t="shared" ref="D183:D195" si="44">ROUND(PensionableSalary*SAUL_Ee_conts,2)</f>
        <v>#NAME?</v>
      </c>
      <c r="E183" s="15" t="e">
        <f t="shared" si="38"/>
        <v>#NAME?</v>
      </c>
      <c r="F183" s="16">
        <f t="shared" si="39"/>
        <v>2002288.18</v>
      </c>
      <c r="G183" s="16" t="e">
        <f t="shared" si="40"/>
        <v>#NAME?</v>
      </c>
      <c r="H183" s="15" t="e">
        <f t="shared" ref="H183:H195" si="45">ROUND(PensionableSalary*SAUL_Er_conts,2)</f>
        <v>#NAME?</v>
      </c>
      <c r="I183" s="15" t="e">
        <f t="shared" si="42"/>
        <v>#NAME?</v>
      </c>
      <c r="J183" s="15" t="e">
        <f t="shared" si="43"/>
        <v>#NAME?</v>
      </c>
      <c r="L183" s="40"/>
      <c r="M183" s="41"/>
    </row>
    <row r="184" spans="1:13" hidden="1" x14ac:dyDescent="0.3">
      <c r="A184" s="33">
        <v>12</v>
      </c>
      <c r="B184" s="34"/>
      <c r="C184" s="13"/>
      <c r="D184" s="15" t="e">
        <f t="shared" si="44"/>
        <v>#NAME?</v>
      </c>
      <c r="E184" s="15" t="e">
        <f t="shared" si="38"/>
        <v>#NAME?</v>
      </c>
      <c r="F184" s="16">
        <f t="shared" si="39"/>
        <v>2002288.18</v>
      </c>
      <c r="G184" s="16" t="e">
        <f t="shared" si="40"/>
        <v>#NAME?</v>
      </c>
      <c r="H184" s="15" t="e">
        <f t="shared" si="45"/>
        <v>#NAME?</v>
      </c>
      <c r="I184" s="15" t="e">
        <f t="shared" si="42"/>
        <v>#NAME?</v>
      </c>
      <c r="J184" s="15" t="e">
        <f t="shared" si="43"/>
        <v>#NAME?</v>
      </c>
      <c r="L184" s="40"/>
      <c r="M184" s="41"/>
    </row>
    <row r="185" spans="1:13" hidden="1" x14ac:dyDescent="0.3">
      <c r="A185" s="33">
        <v>11</v>
      </c>
      <c r="B185" s="34"/>
      <c r="C185" s="13"/>
      <c r="D185" s="15" t="e">
        <f t="shared" si="44"/>
        <v>#NAME?</v>
      </c>
      <c r="E185" s="15" t="e">
        <f t="shared" si="38"/>
        <v>#NAME?</v>
      </c>
      <c r="F185" s="16">
        <f t="shared" si="39"/>
        <v>2002288.18</v>
      </c>
      <c r="G185" s="16" t="e">
        <f t="shared" si="40"/>
        <v>#NAME?</v>
      </c>
      <c r="H185" s="15" t="e">
        <f t="shared" si="45"/>
        <v>#NAME?</v>
      </c>
      <c r="I185" s="15" t="e">
        <f t="shared" si="42"/>
        <v>#NAME?</v>
      </c>
      <c r="J185" s="15" t="e">
        <f t="shared" si="43"/>
        <v>#NAME?</v>
      </c>
      <c r="L185" s="40"/>
      <c r="M185" s="41"/>
    </row>
    <row r="186" spans="1:13" hidden="1" x14ac:dyDescent="0.3">
      <c r="A186" s="33">
        <v>10</v>
      </c>
      <c r="B186" s="34"/>
      <c r="C186" s="13"/>
      <c r="D186" s="15" t="e">
        <f t="shared" si="44"/>
        <v>#NAME?</v>
      </c>
      <c r="E186" s="15" t="e">
        <f t="shared" si="38"/>
        <v>#NAME?</v>
      </c>
      <c r="F186" s="16">
        <f t="shared" si="39"/>
        <v>2002288.18</v>
      </c>
      <c r="G186" s="16" t="e">
        <f t="shared" si="40"/>
        <v>#NAME?</v>
      </c>
      <c r="H186" s="15" t="e">
        <f t="shared" si="45"/>
        <v>#NAME?</v>
      </c>
      <c r="I186" s="15" t="e">
        <f t="shared" si="42"/>
        <v>#NAME?</v>
      </c>
      <c r="J186" s="15" t="e">
        <f t="shared" si="43"/>
        <v>#NAME?</v>
      </c>
      <c r="L186" s="40"/>
      <c r="M186" s="41"/>
    </row>
    <row r="187" spans="1:13" hidden="1" x14ac:dyDescent="0.3">
      <c r="A187" s="33">
        <v>9</v>
      </c>
      <c r="B187" s="34"/>
      <c r="C187" s="13"/>
      <c r="D187" s="15" t="e">
        <f t="shared" si="44"/>
        <v>#NAME?</v>
      </c>
      <c r="E187" s="15" t="e">
        <f t="shared" si="38"/>
        <v>#NAME?</v>
      </c>
      <c r="F187" s="16">
        <f t="shared" si="39"/>
        <v>2002288.18</v>
      </c>
      <c r="G187" s="16" t="e">
        <f t="shared" si="40"/>
        <v>#NAME?</v>
      </c>
      <c r="H187" s="15" t="e">
        <f t="shared" si="45"/>
        <v>#NAME?</v>
      </c>
      <c r="I187" s="15" t="e">
        <f t="shared" si="42"/>
        <v>#NAME?</v>
      </c>
      <c r="J187" s="15" t="e">
        <f t="shared" si="43"/>
        <v>#NAME?</v>
      </c>
      <c r="L187" s="40"/>
      <c r="M187" s="41"/>
    </row>
    <row r="188" spans="1:13" hidden="1" x14ac:dyDescent="0.3">
      <c r="A188" s="33">
        <v>8</v>
      </c>
      <c r="B188" s="34"/>
      <c r="C188" s="13"/>
      <c r="D188" s="15" t="e">
        <f t="shared" si="44"/>
        <v>#NAME?</v>
      </c>
      <c r="E188" s="15" t="e">
        <f t="shared" si="38"/>
        <v>#NAME?</v>
      </c>
      <c r="F188" s="16">
        <f t="shared" si="39"/>
        <v>2002288.18</v>
      </c>
      <c r="G188" s="16" t="e">
        <f t="shared" si="40"/>
        <v>#NAME?</v>
      </c>
      <c r="H188" s="15" t="e">
        <f t="shared" si="45"/>
        <v>#NAME?</v>
      </c>
      <c r="I188" s="15" t="e">
        <f t="shared" si="42"/>
        <v>#NAME?</v>
      </c>
      <c r="J188" s="15" t="e">
        <f t="shared" si="43"/>
        <v>#NAME?</v>
      </c>
      <c r="L188" s="40"/>
      <c r="M188" s="41"/>
    </row>
    <row r="189" spans="1:13" hidden="1" x14ac:dyDescent="0.3">
      <c r="A189" s="33">
        <v>7</v>
      </c>
      <c r="B189" s="34"/>
      <c r="C189" s="13"/>
      <c r="D189" s="15" t="e">
        <f t="shared" si="44"/>
        <v>#NAME?</v>
      </c>
      <c r="E189" s="15" t="e">
        <f t="shared" si="38"/>
        <v>#NAME?</v>
      </c>
      <c r="F189" s="16">
        <f t="shared" si="39"/>
        <v>2002288.18</v>
      </c>
      <c r="G189" s="16" t="e">
        <f t="shared" si="40"/>
        <v>#NAME?</v>
      </c>
      <c r="H189" s="15" t="e">
        <f t="shared" si="45"/>
        <v>#NAME?</v>
      </c>
      <c r="I189" s="15" t="e">
        <f t="shared" si="42"/>
        <v>#NAME?</v>
      </c>
      <c r="J189" s="15" t="e">
        <f t="shared" si="43"/>
        <v>#NAME?</v>
      </c>
      <c r="L189" s="40"/>
      <c r="M189" s="41"/>
    </row>
    <row r="190" spans="1:13" hidden="1" x14ac:dyDescent="0.3">
      <c r="A190" s="33">
        <v>6</v>
      </c>
      <c r="B190" s="34"/>
      <c r="C190" s="13"/>
      <c r="D190" s="15" t="e">
        <f t="shared" si="44"/>
        <v>#NAME?</v>
      </c>
      <c r="E190" s="15" t="e">
        <f t="shared" si="38"/>
        <v>#NAME?</v>
      </c>
      <c r="F190" s="16">
        <f t="shared" si="39"/>
        <v>2002288.18</v>
      </c>
      <c r="G190" s="16" t="e">
        <f t="shared" si="40"/>
        <v>#NAME?</v>
      </c>
      <c r="H190" s="15" t="e">
        <f t="shared" si="45"/>
        <v>#NAME?</v>
      </c>
      <c r="I190" s="15" t="e">
        <f t="shared" si="42"/>
        <v>#NAME?</v>
      </c>
      <c r="J190" s="15" t="e">
        <f t="shared" si="43"/>
        <v>#NAME?</v>
      </c>
      <c r="L190" s="40"/>
      <c r="M190" s="41"/>
    </row>
    <row r="191" spans="1:13" hidden="1" x14ac:dyDescent="0.3">
      <c r="A191" s="33">
        <v>5</v>
      </c>
      <c r="B191" s="34"/>
      <c r="C191" s="13"/>
      <c r="D191" s="15" t="e">
        <f t="shared" si="44"/>
        <v>#NAME?</v>
      </c>
      <c r="E191" s="15" t="e">
        <f t="shared" si="38"/>
        <v>#NAME?</v>
      </c>
      <c r="F191" s="16">
        <f t="shared" si="39"/>
        <v>2002288.18</v>
      </c>
      <c r="G191" s="16" t="e">
        <f t="shared" si="40"/>
        <v>#NAME?</v>
      </c>
      <c r="H191" s="15" t="e">
        <f t="shared" si="45"/>
        <v>#NAME?</v>
      </c>
      <c r="I191" s="15" t="e">
        <f t="shared" si="42"/>
        <v>#NAME?</v>
      </c>
      <c r="J191" s="15" t="e">
        <f t="shared" si="43"/>
        <v>#NAME?</v>
      </c>
      <c r="L191" s="40"/>
      <c r="M191" s="41"/>
    </row>
    <row r="192" spans="1:13" hidden="1" x14ac:dyDescent="0.3">
      <c r="A192" s="33">
        <v>4</v>
      </c>
      <c r="B192" s="34"/>
      <c r="C192" s="13"/>
      <c r="D192" s="15" t="e">
        <f t="shared" si="44"/>
        <v>#NAME?</v>
      </c>
      <c r="E192" s="15" t="e">
        <f t="shared" si="38"/>
        <v>#NAME?</v>
      </c>
      <c r="F192" s="16">
        <f t="shared" si="39"/>
        <v>2002288.18</v>
      </c>
      <c r="G192" s="16" t="e">
        <f t="shared" si="40"/>
        <v>#NAME?</v>
      </c>
      <c r="H192" s="15" t="e">
        <f t="shared" si="45"/>
        <v>#NAME?</v>
      </c>
      <c r="I192" s="15" t="e">
        <f t="shared" si="42"/>
        <v>#NAME?</v>
      </c>
      <c r="J192" s="15" t="e">
        <f t="shared" si="43"/>
        <v>#NAME?</v>
      </c>
      <c r="L192" s="40"/>
      <c r="M192" s="41"/>
    </row>
    <row r="193" spans="1:13" hidden="1" x14ac:dyDescent="0.3">
      <c r="A193" s="33">
        <v>3</v>
      </c>
      <c r="B193" s="34"/>
      <c r="C193" s="13"/>
      <c r="D193" s="15" t="e">
        <f t="shared" si="44"/>
        <v>#NAME?</v>
      </c>
      <c r="E193" s="15" t="e">
        <f t="shared" si="38"/>
        <v>#NAME?</v>
      </c>
      <c r="F193" s="16">
        <f t="shared" si="39"/>
        <v>2002288.18</v>
      </c>
      <c r="G193" s="16" t="e">
        <f t="shared" si="40"/>
        <v>#NAME?</v>
      </c>
      <c r="H193" s="15" t="e">
        <f t="shared" si="45"/>
        <v>#NAME?</v>
      </c>
      <c r="I193" s="15" t="e">
        <f t="shared" si="42"/>
        <v>#NAME?</v>
      </c>
      <c r="J193" s="15" t="e">
        <f t="shared" si="43"/>
        <v>#NAME?</v>
      </c>
      <c r="L193" s="40"/>
      <c r="M193" s="41"/>
    </row>
    <row r="194" spans="1:13" hidden="1" x14ac:dyDescent="0.3">
      <c r="A194" s="33">
        <v>2</v>
      </c>
      <c r="B194" s="34"/>
      <c r="C194" s="13"/>
      <c r="D194" s="15" t="e">
        <f t="shared" si="44"/>
        <v>#NAME?</v>
      </c>
      <c r="E194" s="15" t="e">
        <f t="shared" si="38"/>
        <v>#NAME?</v>
      </c>
      <c r="F194" s="16">
        <f t="shared" si="39"/>
        <v>2002288.18</v>
      </c>
      <c r="G194" s="16" t="e">
        <f t="shared" si="40"/>
        <v>#NAME?</v>
      </c>
      <c r="H194" s="15" t="e">
        <f t="shared" si="45"/>
        <v>#NAME?</v>
      </c>
      <c r="I194" s="15" t="e">
        <f t="shared" si="42"/>
        <v>#NAME?</v>
      </c>
      <c r="J194" s="15" t="e">
        <f t="shared" si="43"/>
        <v>#NAME?</v>
      </c>
      <c r="L194" s="40"/>
      <c r="M194" s="41"/>
    </row>
    <row r="195" spans="1:13" hidden="1" x14ac:dyDescent="0.3">
      <c r="A195" s="33">
        <v>1</v>
      </c>
      <c r="B195" s="34"/>
      <c r="C195" s="13"/>
      <c r="D195" s="15" t="e">
        <f t="shared" si="44"/>
        <v>#NAME?</v>
      </c>
      <c r="E195" s="15" t="e">
        <f t="shared" si="38"/>
        <v>#NAME?</v>
      </c>
      <c r="F195" s="16">
        <f t="shared" si="39"/>
        <v>2002288.18</v>
      </c>
      <c r="G195" s="16" t="e">
        <f t="shared" si="40"/>
        <v>#NAME?</v>
      </c>
      <c r="H195" s="15" t="e">
        <f t="shared" si="45"/>
        <v>#NAME?</v>
      </c>
      <c r="I195" s="15" t="e">
        <f t="shared" si="42"/>
        <v>#NAME?</v>
      </c>
      <c r="J195" s="15" t="e">
        <f t="shared" si="43"/>
        <v>#NAME?</v>
      </c>
      <c r="L195" s="40"/>
      <c r="M195" s="41"/>
    </row>
    <row r="196" spans="1:13" x14ac:dyDescent="0.3">
      <c r="A196" s="106"/>
      <c r="B196" s="107"/>
      <c r="C196" s="107"/>
      <c r="D196" s="107"/>
      <c r="E196" s="107"/>
      <c r="F196" s="107"/>
      <c r="G196" s="107"/>
      <c r="H196" s="107"/>
      <c r="I196" s="107"/>
      <c r="J196" s="107"/>
    </row>
    <row r="197" spans="1:13" x14ac:dyDescent="0.3">
      <c r="A197" s="103" t="s">
        <v>69</v>
      </c>
      <c r="B197" s="115"/>
      <c r="C197" s="115"/>
      <c r="D197" s="115"/>
      <c r="E197" s="115"/>
      <c r="F197" s="115"/>
      <c r="G197" s="115"/>
      <c r="H197" s="115"/>
      <c r="I197" s="115"/>
      <c r="J197" s="115"/>
    </row>
    <row r="198" spans="1:13" x14ac:dyDescent="0.3"/>
  </sheetData>
  <sheetProtection sheet="1" objects="1" scenarios="1"/>
  <mergeCells count="25">
    <mergeCell ref="A165:J165"/>
    <mergeCell ref="A196:J196"/>
    <mergeCell ref="A197:J197"/>
    <mergeCell ref="A128:J128"/>
    <mergeCell ref="A129:J129"/>
    <mergeCell ref="A160:J160"/>
    <mergeCell ref="A161:J161"/>
    <mergeCell ref="A163:J163"/>
    <mergeCell ref="A164:J164"/>
    <mergeCell ref="B2:I2"/>
    <mergeCell ref="B4:I4"/>
    <mergeCell ref="B5:I5"/>
    <mergeCell ref="B6:I6"/>
    <mergeCell ref="A127:J127"/>
    <mergeCell ref="A8:J8"/>
    <mergeCell ref="A9:J9"/>
    <mergeCell ref="A10:J10"/>
    <mergeCell ref="A65:J65"/>
    <mergeCell ref="A66:J66"/>
    <mergeCell ref="A67:J67"/>
    <mergeCell ref="A68:J68"/>
    <mergeCell ref="A69:J69"/>
    <mergeCell ref="A70:J70"/>
    <mergeCell ref="A124:J124"/>
    <mergeCell ref="A125:J125"/>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7" max="9" man="1"/>
    <brk id="12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C057-F878-44DF-8B34-1E0A0F965853}">
  <sheetPr>
    <pageSetUpPr fitToPage="1"/>
  </sheetPr>
  <dimension ref="A1:XFA198"/>
  <sheetViews>
    <sheetView showGridLines="0" tabSelected="1" topLeftCell="A34" zoomScale="90" zoomScaleNormal="90" workbookViewId="0">
      <selection activeCell="F13" sqref="F13"/>
    </sheetView>
  </sheetViews>
  <sheetFormatPr defaultColWidth="0" defaultRowHeight="13" customHeight="1" zeroHeight="1" x14ac:dyDescent="0.3"/>
  <cols>
    <col min="1" max="2" width="10.54296875" style="1" customWidth="1"/>
    <col min="3" max="3" width="1.54296875" style="1" bestFit="1" customWidth="1"/>
    <col min="4" max="4" width="22.1796875" style="1" customWidth="1"/>
    <col min="5" max="5" width="18.1796875" style="1" customWidth="1"/>
    <col min="6" max="7" width="15.54296875" style="1" customWidth="1"/>
    <col min="8" max="9" width="26.453125" style="1" customWidth="1"/>
    <col min="10" max="10" width="20.453125" style="1" customWidth="1"/>
    <col min="11" max="16381" width="9.1796875" style="1" hidden="1"/>
    <col min="16382" max="16382" width="10.81640625" style="1" customWidth="1"/>
    <col min="16383" max="16383" width="17.1796875" style="1" customWidth="1"/>
    <col min="16384" max="16384" width="11.1796875" style="1" customWidth="1"/>
  </cols>
  <sheetData>
    <row r="1" spans="1:51" ht="48.75" customHeight="1" x14ac:dyDescent="0.3"/>
    <row r="2" spans="1:51" ht="64.5" customHeight="1" x14ac:dyDescent="0.3">
      <c r="B2" s="85" t="s">
        <v>54</v>
      </c>
      <c r="C2" s="92"/>
      <c r="D2" s="92"/>
      <c r="E2" s="92"/>
      <c r="F2" s="92"/>
      <c r="G2" s="92"/>
      <c r="H2" s="92"/>
      <c r="I2" s="92"/>
      <c r="J2" s="45"/>
    </row>
    <row r="3" spans="1:51" x14ac:dyDescent="0.3">
      <c r="A3"/>
      <c r="B3"/>
      <c r="C3"/>
      <c r="D3"/>
      <c r="E3"/>
      <c r="F3"/>
      <c r="G3"/>
      <c r="H3"/>
      <c r="I3"/>
      <c r="J3"/>
    </row>
    <row r="4" spans="1:51" ht="36.75" customHeight="1" x14ac:dyDescent="0.4">
      <c r="B4" s="101" t="str">
        <f>"SAUL PensionSMART Ready Reckoner for "&amp;TaxYear&amp;" tax year, and pay scale applicable from "&amp;TEXT(PayScaleDate,"d mmmm yyyy")</f>
        <v>SAUL PensionSMART Ready Reckoner for 2025/26 tax year, and pay scale applicable from 1 August 2025</v>
      </c>
      <c r="C4" s="102"/>
      <c r="D4" s="102"/>
      <c r="E4" s="102"/>
      <c r="F4" s="102"/>
      <c r="G4" s="102"/>
      <c r="H4" s="102"/>
      <c r="I4" s="102"/>
      <c r="J4" s="69"/>
    </row>
    <row r="5" spans="1:51" ht="48.75" customHeight="1" x14ac:dyDescent="0.3">
      <c r="B5" s="103" t="s">
        <v>58</v>
      </c>
      <c r="C5" s="104"/>
      <c r="D5" s="104"/>
      <c r="E5" s="104"/>
      <c r="F5" s="104"/>
      <c r="G5" s="104"/>
      <c r="H5" s="104"/>
      <c r="I5" s="104"/>
      <c r="J5" s="43"/>
    </row>
    <row r="6" spans="1:51" ht="45.75" customHeight="1" x14ac:dyDescent="0.3">
      <c r="B6" s="105" t="s">
        <v>70</v>
      </c>
      <c r="C6" s="104"/>
      <c r="D6" s="104"/>
      <c r="E6" s="104"/>
      <c r="F6" s="104"/>
      <c r="G6" s="104"/>
      <c r="H6" s="104"/>
      <c r="I6" s="104"/>
      <c r="J6" s="44"/>
    </row>
    <row r="7" spans="1:51" ht="18" customHeight="1" x14ac:dyDescent="0.3">
      <c r="A7" s="8"/>
      <c r="B7" s="8"/>
      <c r="C7" s="8"/>
      <c r="D7" s="8"/>
      <c r="E7" s="8"/>
      <c r="F7" s="8"/>
      <c r="G7" s="8"/>
      <c r="H7" s="8"/>
      <c r="I7" s="8"/>
      <c r="J7" s="8"/>
    </row>
    <row r="8" spans="1:51" x14ac:dyDescent="0.3">
      <c r="A8" s="110"/>
      <c r="B8" s="110"/>
      <c r="C8" s="110"/>
      <c r="D8" s="110"/>
      <c r="E8" s="110"/>
      <c r="F8" s="110"/>
      <c r="G8" s="110"/>
      <c r="H8" s="110"/>
      <c r="I8" s="110"/>
      <c r="J8" s="110"/>
    </row>
    <row r="9" spans="1:51" ht="27" customHeight="1" x14ac:dyDescent="0.3">
      <c r="A9" s="111" t="s">
        <v>74</v>
      </c>
      <c r="B9" s="111"/>
      <c r="C9" s="111"/>
      <c r="D9" s="111"/>
      <c r="E9" s="111"/>
      <c r="F9" s="111"/>
      <c r="G9" s="111"/>
      <c r="H9" s="111"/>
      <c r="I9" s="111"/>
      <c r="J9" s="111"/>
    </row>
    <row r="10" spans="1:51" ht="15.75" customHeight="1" x14ac:dyDescent="0.3">
      <c r="A10" s="108" t="s">
        <v>76</v>
      </c>
      <c r="B10" s="112"/>
      <c r="C10" s="112"/>
      <c r="D10" s="112"/>
      <c r="E10" s="112"/>
      <c r="F10" s="112"/>
      <c r="G10" s="112"/>
      <c r="H10" s="112"/>
      <c r="I10" s="112"/>
      <c r="J10" s="112"/>
    </row>
    <row r="11" spans="1:51" x14ac:dyDescent="0.3">
      <c r="A11" s="38"/>
      <c r="B11" s="37"/>
      <c r="C11" s="37"/>
      <c r="D11" s="37"/>
      <c r="E11" s="37"/>
      <c r="F11" s="37"/>
      <c r="G11" s="37"/>
      <c r="H11" s="37"/>
      <c r="I11" s="37"/>
      <c r="J11" s="37"/>
    </row>
    <row r="12" spans="1:51" ht="89.25" customHeight="1" x14ac:dyDescent="0.3">
      <c r="A12" s="24" t="s">
        <v>0</v>
      </c>
      <c r="B12" s="22" t="s">
        <v>2</v>
      </c>
      <c r="C12" s="23"/>
      <c r="D12" s="24" t="str">
        <f>"Employee standard Contribution on salary at "&amp;TEXT(SAUL_Start_Ee_Conts,"0%")&amp;" (corresponds to column A of the PensionSMART Ts &amp; Cs)"</f>
        <v>Employee standard Contribution on salary at 6% (corresponds to column A of the PensionSMART Ts &amp; Cs)</v>
      </c>
      <c r="E12" s="24" t="s">
        <v>3</v>
      </c>
      <c r="F12" s="25" t="s">
        <v>38</v>
      </c>
      <c r="G12" s="25" t="s">
        <v>5</v>
      </c>
      <c r="H12" s="24" t="str">
        <f>"Employer's standard contribution at "&amp;TEXT(SAUL_Start_Er_Conts,"0%")&amp;" would be (corresponds to column B of the PensionSMART Ts &amp; Cs)"</f>
        <v>Employer's standard contribution at 16% would be (corresponds to column B of the PensionSMART Ts &amp; Cs)</v>
      </c>
      <c r="I12" s="24" t="s">
        <v>39</v>
      </c>
      <c r="J12" s="24" t="s">
        <v>1</v>
      </c>
    </row>
    <row r="13" spans="1:51" x14ac:dyDescent="0.3">
      <c r="A13" s="31">
        <v>52</v>
      </c>
      <c r="B13" s="32">
        <v>85951.73962800001</v>
      </c>
      <c r="C13" s="10"/>
      <c r="D13" s="15">
        <f t="shared" ref="D13:D44" si="0">ROUND(PensionableSalary*SAUL_Start_Ee_Conts,2)</f>
        <v>5157.1000000000004</v>
      </c>
      <c r="E13" s="15">
        <f>ROUND(+PensionableSalary-Ee_StandardConts,2)</f>
        <v>80794.64</v>
      </c>
      <c r="F13" s="16">
        <f t="shared" ref="F13:F44" si="1">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4007.23</v>
      </c>
      <c r="G13" s="16">
        <f t="shared" ref="G13:G44" si="2">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3904.09</v>
      </c>
      <c r="H13" s="15">
        <f t="shared" ref="H13:H44" si="3">ROUND(PensionableSalary*SAUL_Start_Er_Conts,2)</f>
        <v>13752.28</v>
      </c>
      <c r="I13" s="15">
        <f>ROUND(Ee_StandardConts+Er_StandardCont,0)</f>
        <v>18909</v>
      </c>
      <c r="J13" s="15">
        <f>ROUND(+Ee_NICs_nonPenSMART-Ee_NICs_PenSmart,2)</f>
        <v>103.14</v>
      </c>
      <c r="L13" s="40"/>
      <c r="M13" s="41"/>
      <c r="AX13" s="2"/>
      <c r="AY13" s="3"/>
    </row>
    <row r="14" spans="1:51" x14ac:dyDescent="0.3">
      <c r="A14" s="33">
        <v>51</v>
      </c>
      <c r="B14" s="34">
        <v>83569.948236000011</v>
      </c>
      <c r="C14" s="14"/>
      <c r="D14" s="15">
        <f t="shared" si="0"/>
        <v>5014.2</v>
      </c>
      <c r="E14" s="15">
        <f t="shared" ref="E14:E44" si="4">ROUND(+PensionableSalary-Ee_StandardConts,2)</f>
        <v>78555.75</v>
      </c>
      <c r="F14" s="16">
        <f t="shared" si="1"/>
        <v>3959.6</v>
      </c>
      <c r="G14" s="16">
        <f t="shared" si="2"/>
        <v>3859.32</v>
      </c>
      <c r="H14" s="15">
        <f t="shared" si="3"/>
        <v>13371.19</v>
      </c>
      <c r="I14" s="15">
        <f t="shared" ref="I14:I44" si="5">ROUND(Ee_StandardConts+Er_StandardCont,0)</f>
        <v>18385</v>
      </c>
      <c r="J14" s="15">
        <f t="shared" ref="J14:J44" si="6">ROUND(+Ee_NICs_nonPenSMART-Ee_NICs_PenSmart,2)</f>
        <v>100.28</v>
      </c>
      <c r="L14" s="40"/>
      <c r="M14" s="41"/>
      <c r="AX14" s="2"/>
      <c r="AY14" s="3"/>
    </row>
    <row r="15" spans="1:51" x14ac:dyDescent="0.3">
      <c r="A15" s="33">
        <v>50</v>
      </c>
      <c r="B15" s="34">
        <v>81345.961044000011</v>
      </c>
      <c r="C15" s="14"/>
      <c r="D15" s="15">
        <f t="shared" si="0"/>
        <v>4880.76</v>
      </c>
      <c r="E15" s="15">
        <f t="shared" si="4"/>
        <v>76465.2</v>
      </c>
      <c r="F15" s="16">
        <f t="shared" si="1"/>
        <v>3915.12</v>
      </c>
      <c r="G15" s="16">
        <f t="shared" si="2"/>
        <v>3817.5</v>
      </c>
      <c r="H15" s="15">
        <f t="shared" si="3"/>
        <v>13015.35</v>
      </c>
      <c r="I15" s="15">
        <f t="shared" si="5"/>
        <v>17896</v>
      </c>
      <c r="J15" s="15">
        <f t="shared" si="6"/>
        <v>97.62</v>
      </c>
      <c r="L15" s="40"/>
      <c r="M15" s="41"/>
      <c r="AX15" s="2"/>
      <c r="AY15" s="3"/>
    </row>
    <row r="16" spans="1:51" x14ac:dyDescent="0.3">
      <c r="A16" s="33">
        <v>49</v>
      </c>
      <c r="B16" s="34">
        <v>79256.633436000004</v>
      </c>
      <c r="C16" s="14"/>
      <c r="D16" s="15">
        <f t="shared" si="0"/>
        <v>4755.3999999999996</v>
      </c>
      <c r="E16" s="15">
        <f t="shared" si="4"/>
        <v>74501.23</v>
      </c>
      <c r="F16" s="16">
        <f t="shared" si="1"/>
        <v>3873.33</v>
      </c>
      <c r="G16" s="16">
        <f t="shared" si="2"/>
        <v>3778.22</v>
      </c>
      <c r="H16" s="15">
        <f t="shared" si="3"/>
        <v>12681.06</v>
      </c>
      <c r="I16" s="15">
        <f t="shared" si="5"/>
        <v>17436</v>
      </c>
      <c r="J16" s="15">
        <f t="shared" si="6"/>
        <v>95.11</v>
      </c>
      <c r="L16" s="40"/>
      <c r="M16" s="41"/>
      <c r="AX16" s="2"/>
      <c r="AY16" s="3"/>
    </row>
    <row r="17" spans="1:51" x14ac:dyDescent="0.3">
      <c r="A17" s="33">
        <v>48</v>
      </c>
      <c r="B17" s="34">
        <v>77146.265268000017</v>
      </c>
      <c r="C17" s="14"/>
      <c r="D17" s="15">
        <f t="shared" si="0"/>
        <v>4628.78</v>
      </c>
      <c r="E17" s="15">
        <f t="shared" si="4"/>
        <v>72517.490000000005</v>
      </c>
      <c r="F17" s="16">
        <f t="shared" si="1"/>
        <v>3831.13</v>
      </c>
      <c r="G17" s="16">
        <f t="shared" si="2"/>
        <v>3738.55</v>
      </c>
      <c r="H17" s="15">
        <f t="shared" si="3"/>
        <v>12343.4</v>
      </c>
      <c r="I17" s="15">
        <f t="shared" si="5"/>
        <v>16972</v>
      </c>
      <c r="J17" s="15">
        <f t="shared" si="6"/>
        <v>92.58</v>
      </c>
      <c r="L17" s="40"/>
      <c r="M17" s="41"/>
      <c r="AX17" s="2"/>
      <c r="AY17" s="3"/>
    </row>
    <row r="18" spans="1:51" x14ac:dyDescent="0.3">
      <c r="A18" s="33">
        <v>47</v>
      </c>
      <c r="B18" s="34">
        <v>75116.903256000005</v>
      </c>
      <c r="C18" s="14"/>
      <c r="D18" s="15">
        <f t="shared" si="0"/>
        <v>4507.01</v>
      </c>
      <c r="E18" s="15">
        <f t="shared" si="4"/>
        <v>70609.89</v>
      </c>
      <c r="F18" s="16">
        <f t="shared" si="1"/>
        <v>3790.54</v>
      </c>
      <c r="G18" s="16">
        <f t="shared" si="2"/>
        <v>3700.4</v>
      </c>
      <c r="H18" s="15">
        <f t="shared" si="3"/>
        <v>12018.7</v>
      </c>
      <c r="I18" s="15">
        <f t="shared" si="5"/>
        <v>16526</v>
      </c>
      <c r="J18" s="15">
        <f t="shared" si="6"/>
        <v>90.14</v>
      </c>
      <c r="L18" s="40"/>
      <c r="M18" s="41"/>
      <c r="AX18" s="2"/>
      <c r="AY18" s="3"/>
    </row>
    <row r="19" spans="1:51" x14ac:dyDescent="0.3">
      <c r="A19" s="33">
        <v>46</v>
      </c>
      <c r="B19" s="34">
        <v>73126.466280000008</v>
      </c>
      <c r="C19" s="14"/>
      <c r="D19" s="15">
        <f t="shared" si="0"/>
        <v>4387.59</v>
      </c>
      <c r="E19" s="15">
        <f t="shared" si="4"/>
        <v>68738.880000000005</v>
      </c>
      <c r="F19" s="16">
        <f t="shared" si="1"/>
        <v>3750.73</v>
      </c>
      <c r="G19" s="16">
        <f t="shared" si="2"/>
        <v>3662.98</v>
      </c>
      <c r="H19" s="15">
        <f t="shared" si="3"/>
        <v>11700.23</v>
      </c>
      <c r="I19" s="15">
        <f t="shared" si="5"/>
        <v>16088</v>
      </c>
      <c r="J19" s="15">
        <f t="shared" si="6"/>
        <v>87.75</v>
      </c>
      <c r="L19" s="40"/>
      <c r="M19" s="41"/>
      <c r="AX19" s="2"/>
      <c r="AY19" s="3"/>
    </row>
    <row r="20" spans="1:51" x14ac:dyDescent="0.3">
      <c r="A20" s="33">
        <v>45</v>
      </c>
      <c r="B20" s="34">
        <v>71194.942872</v>
      </c>
      <c r="C20" s="14"/>
      <c r="D20" s="15">
        <f t="shared" si="0"/>
        <v>4271.7</v>
      </c>
      <c r="E20" s="15">
        <f t="shared" si="4"/>
        <v>66923.240000000005</v>
      </c>
      <c r="F20" s="16">
        <f t="shared" si="1"/>
        <v>3712.1</v>
      </c>
      <c r="G20" s="16">
        <f t="shared" si="2"/>
        <v>3626.66</v>
      </c>
      <c r="H20" s="15">
        <f t="shared" si="3"/>
        <v>11391.19</v>
      </c>
      <c r="I20" s="15">
        <f t="shared" si="5"/>
        <v>15663</v>
      </c>
      <c r="J20" s="15">
        <f t="shared" si="6"/>
        <v>85.44</v>
      </c>
      <c r="L20" s="40"/>
      <c r="M20" s="41"/>
      <c r="AX20" s="2"/>
      <c r="AY20" s="3"/>
    </row>
    <row r="21" spans="1:51" x14ac:dyDescent="0.3">
      <c r="A21" s="33">
        <v>44</v>
      </c>
      <c r="B21" s="34">
        <v>69365.466180000018</v>
      </c>
      <c r="C21" s="14"/>
      <c r="D21" s="15">
        <f t="shared" si="0"/>
        <v>4161.93</v>
      </c>
      <c r="E21" s="15">
        <f t="shared" si="4"/>
        <v>65203.54</v>
      </c>
      <c r="F21" s="16">
        <f t="shared" si="1"/>
        <v>3675.51</v>
      </c>
      <c r="G21" s="16">
        <f t="shared" si="2"/>
        <v>3592.27</v>
      </c>
      <c r="H21" s="15">
        <f t="shared" si="3"/>
        <v>11098.47</v>
      </c>
      <c r="I21" s="15">
        <f t="shared" si="5"/>
        <v>15260</v>
      </c>
      <c r="J21" s="15">
        <f t="shared" si="6"/>
        <v>83.24</v>
      </c>
      <c r="L21" s="40"/>
      <c r="M21" s="41"/>
      <c r="AX21" s="2"/>
      <c r="AY21" s="3"/>
    </row>
    <row r="22" spans="1:51" x14ac:dyDescent="0.3">
      <c r="A22" s="33">
        <v>43</v>
      </c>
      <c r="B22" s="34">
        <v>67557.030048000001</v>
      </c>
      <c r="C22" s="14"/>
      <c r="D22" s="15">
        <f t="shared" si="0"/>
        <v>4053.42</v>
      </c>
      <c r="E22" s="15">
        <f t="shared" si="4"/>
        <v>63503.61</v>
      </c>
      <c r="F22" s="16">
        <f t="shared" si="1"/>
        <v>3639.34</v>
      </c>
      <c r="G22" s="16">
        <f t="shared" si="2"/>
        <v>3558.27</v>
      </c>
      <c r="H22" s="15">
        <f t="shared" si="3"/>
        <v>10809.12</v>
      </c>
      <c r="I22" s="15">
        <f t="shared" si="5"/>
        <v>14863</v>
      </c>
      <c r="J22" s="15">
        <f t="shared" si="6"/>
        <v>81.069999999999993</v>
      </c>
      <c r="L22" s="40"/>
      <c r="M22" s="41"/>
      <c r="AX22" s="2"/>
      <c r="AY22" s="3"/>
    </row>
    <row r="23" spans="1:51" x14ac:dyDescent="0.3">
      <c r="A23" s="33">
        <v>42</v>
      </c>
      <c r="B23" s="34">
        <v>65772.790560000009</v>
      </c>
      <c r="C23" s="14"/>
      <c r="D23" s="15">
        <f t="shared" si="0"/>
        <v>3946.37</v>
      </c>
      <c r="E23" s="15">
        <f t="shared" si="4"/>
        <v>61826.42</v>
      </c>
      <c r="F23" s="16">
        <f t="shared" si="1"/>
        <v>3603.66</v>
      </c>
      <c r="G23" s="16">
        <f t="shared" si="2"/>
        <v>3524.73</v>
      </c>
      <c r="H23" s="15">
        <f t="shared" si="3"/>
        <v>10523.65</v>
      </c>
      <c r="I23" s="15">
        <f t="shared" si="5"/>
        <v>14470</v>
      </c>
      <c r="J23" s="15">
        <f t="shared" si="6"/>
        <v>78.930000000000007</v>
      </c>
      <c r="L23" s="40"/>
      <c r="M23" s="41"/>
      <c r="AX23" s="2"/>
      <c r="AY23" s="3"/>
    </row>
    <row r="24" spans="1:51" x14ac:dyDescent="0.3">
      <c r="A24" s="33">
        <v>41</v>
      </c>
      <c r="B24" s="34">
        <v>64112.690376000006</v>
      </c>
      <c r="C24" s="14"/>
      <c r="D24" s="15">
        <f t="shared" si="0"/>
        <v>3846.76</v>
      </c>
      <c r="E24" s="15">
        <f t="shared" si="4"/>
        <v>60265.93</v>
      </c>
      <c r="F24" s="16">
        <f t="shared" si="1"/>
        <v>3570.45</v>
      </c>
      <c r="G24" s="16">
        <f t="shared" si="2"/>
        <v>3493.52</v>
      </c>
      <c r="H24" s="15">
        <f t="shared" si="3"/>
        <v>10258.030000000001</v>
      </c>
      <c r="I24" s="15">
        <f t="shared" si="5"/>
        <v>14105</v>
      </c>
      <c r="J24" s="15">
        <f t="shared" si="6"/>
        <v>76.930000000000007</v>
      </c>
      <c r="L24" s="40"/>
      <c r="M24" s="41"/>
      <c r="AX24" s="2"/>
      <c r="AY24" s="3"/>
    </row>
    <row r="25" spans="1:51" x14ac:dyDescent="0.3">
      <c r="A25" s="33">
        <v>40</v>
      </c>
      <c r="B25" s="34">
        <v>62451.538164000012</v>
      </c>
      <c r="C25" s="14"/>
      <c r="D25" s="15">
        <f t="shared" si="0"/>
        <v>3747.09</v>
      </c>
      <c r="E25" s="15">
        <f t="shared" si="4"/>
        <v>58704.45</v>
      </c>
      <c r="F25" s="16">
        <f t="shared" si="1"/>
        <v>3537.23</v>
      </c>
      <c r="G25" s="16">
        <f t="shared" si="2"/>
        <v>3462.29</v>
      </c>
      <c r="H25" s="15">
        <f t="shared" si="3"/>
        <v>9992.25</v>
      </c>
      <c r="I25" s="15">
        <f t="shared" si="5"/>
        <v>13739</v>
      </c>
      <c r="J25" s="15">
        <f t="shared" si="6"/>
        <v>74.94</v>
      </c>
      <c r="L25" s="40"/>
      <c r="M25" s="41"/>
      <c r="AX25" s="2"/>
      <c r="AY25" s="3"/>
    </row>
    <row r="26" spans="1:51" x14ac:dyDescent="0.3">
      <c r="A26" s="33">
        <v>39</v>
      </c>
      <c r="B26" s="34">
        <v>60851.403576000004</v>
      </c>
      <c r="C26" s="14"/>
      <c r="D26" s="15">
        <f t="shared" si="0"/>
        <v>3651.08</v>
      </c>
      <c r="E26" s="15">
        <f t="shared" si="4"/>
        <v>57200.32</v>
      </c>
      <c r="F26" s="16">
        <f t="shared" si="1"/>
        <v>3505.23</v>
      </c>
      <c r="G26" s="16">
        <f t="shared" si="2"/>
        <v>3432.21</v>
      </c>
      <c r="H26" s="15">
        <f t="shared" si="3"/>
        <v>9736.2199999999993</v>
      </c>
      <c r="I26" s="15">
        <f t="shared" si="5"/>
        <v>13387</v>
      </c>
      <c r="J26" s="15">
        <f t="shared" si="6"/>
        <v>73.02</v>
      </c>
      <c r="L26" s="40"/>
      <c r="M26" s="41"/>
      <c r="AX26" s="2"/>
      <c r="AY26" s="3"/>
    </row>
    <row r="27" spans="1:51" x14ac:dyDescent="0.3">
      <c r="A27" s="33">
        <v>38</v>
      </c>
      <c r="B27" s="34">
        <v>59276.517660000012</v>
      </c>
      <c r="C27" s="14"/>
      <c r="D27" s="15">
        <f t="shared" si="0"/>
        <v>3556.59</v>
      </c>
      <c r="E27" s="15">
        <f t="shared" si="4"/>
        <v>55719.93</v>
      </c>
      <c r="F27" s="16">
        <f t="shared" si="1"/>
        <v>3473.73</v>
      </c>
      <c r="G27" s="16">
        <f t="shared" si="2"/>
        <v>3402.6</v>
      </c>
      <c r="H27" s="15">
        <f t="shared" si="3"/>
        <v>9484.24</v>
      </c>
      <c r="I27" s="15">
        <f t="shared" si="5"/>
        <v>13041</v>
      </c>
      <c r="J27" s="15">
        <f t="shared" si="6"/>
        <v>71.13</v>
      </c>
      <c r="L27" s="40"/>
      <c r="M27" s="41"/>
      <c r="AX27" s="2"/>
      <c r="AY27" s="3"/>
    </row>
    <row r="28" spans="1:51" x14ac:dyDescent="0.3">
      <c r="A28" s="33">
        <v>37</v>
      </c>
      <c r="B28" s="34">
        <v>57784.741956000005</v>
      </c>
      <c r="C28" s="14"/>
      <c r="D28" s="15">
        <f t="shared" si="0"/>
        <v>3467.08</v>
      </c>
      <c r="E28" s="15">
        <f t="shared" si="4"/>
        <v>54317.66</v>
      </c>
      <c r="F28" s="16">
        <f t="shared" si="1"/>
        <v>3443.89</v>
      </c>
      <c r="G28" s="16">
        <f t="shared" si="2"/>
        <v>3374.55</v>
      </c>
      <c r="H28" s="15">
        <f t="shared" si="3"/>
        <v>9245.56</v>
      </c>
      <c r="I28" s="15">
        <f t="shared" si="5"/>
        <v>12713</v>
      </c>
      <c r="J28" s="15">
        <f t="shared" si="6"/>
        <v>69.34</v>
      </c>
      <c r="L28" s="40"/>
      <c r="M28" s="41"/>
      <c r="AX28" s="2"/>
      <c r="AY28" s="3"/>
    </row>
    <row r="29" spans="1:51" x14ac:dyDescent="0.3">
      <c r="A29" s="33">
        <v>36</v>
      </c>
      <c r="B29" s="34">
        <v>56344.515624000007</v>
      </c>
      <c r="C29" s="14"/>
      <c r="D29" s="15">
        <f t="shared" si="0"/>
        <v>3380.67</v>
      </c>
      <c r="E29" s="15">
        <f t="shared" si="4"/>
        <v>52963.85</v>
      </c>
      <c r="F29" s="16">
        <f t="shared" si="1"/>
        <v>3415.09</v>
      </c>
      <c r="G29" s="16">
        <f t="shared" si="2"/>
        <v>3347.48</v>
      </c>
      <c r="H29" s="15">
        <f t="shared" si="3"/>
        <v>9015.1200000000008</v>
      </c>
      <c r="I29" s="15">
        <f t="shared" si="5"/>
        <v>12396</v>
      </c>
      <c r="J29" s="15">
        <f t="shared" si="6"/>
        <v>67.61</v>
      </c>
      <c r="L29" s="40"/>
      <c r="M29" s="41"/>
      <c r="AX29" s="2"/>
      <c r="AY29" s="3"/>
    </row>
    <row r="30" spans="1:51" x14ac:dyDescent="0.3">
      <c r="A30" s="33">
        <v>35</v>
      </c>
      <c r="B30" s="34">
        <v>54916.913628000002</v>
      </c>
      <c r="C30" s="14"/>
      <c r="D30" s="15">
        <f t="shared" si="0"/>
        <v>3295.01</v>
      </c>
      <c r="E30" s="15">
        <f t="shared" si="4"/>
        <v>51621.9</v>
      </c>
      <c r="F30" s="16">
        <f t="shared" si="1"/>
        <v>3386.54</v>
      </c>
      <c r="G30" s="16">
        <f t="shared" si="2"/>
        <v>3320.64</v>
      </c>
      <c r="H30" s="15">
        <f t="shared" si="3"/>
        <v>8786.7099999999991</v>
      </c>
      <c r="I30" s="15">
        <f t="shared" si="5"/>
        <v>12082</v>
      </c>
      <c r="J30" s="15">
        <f t="shared" si="6"/>
        <v>65.900000000000006</v>
      </c>
      <c r="L30" s="40"/>
      <c r="M30" s="41"/>
      <c r="AX30" s="2"/>
      <c r="AY30" s="3"/>
    </row>
    <row r="31" spans="1:51" x14ac:dyDescent="0.3">
      <c r="A31" s="33">
        <v>34</v>
      </c>
      <c r="B31" s="34">
        <v>53558.745480000012</v>
      </c>
      <c r="C31" s="14"/>
      <c r="D31" s="15">
        <f t="shared" si="0"/>
        <v>3213.52</v>
      </c>
      <c r="E31" s="15">
        <f t="shared" si="4"/>
        <v>50345.23</v>
      </c>
      <c r="F31" s="16">
        <f t="shared" si="1"/>
        <v>3359.37</v>
      </c>
      <c r="G31" s="16">
        <f t="shared" si="2"/>
        <v>3295.1</v>
      </c>
      <c r="H31" s="15">
        <f t="shared" si="3"/>
        <v>8569.4</v>
      </c>
      <c r="I31" s="15">
        <f t="shared" si="5"/>
        <v>11783</v>
      </c>
      <c r="J31" s="15">
        <f t="shared" si="6"/>
        <v>64.27</v>
      </c>
      <c r="L31" s="40"/>
      <c r="M31" s="41"/>
      <c r="AX31" s="2"/>
      <c r="AY31" s="3"/>
    </row>
    <row r="32" spans="1:51" x14ac:dyDescent="0.3">
      <c r="A32" s="33">
        <v>33</v>
      </c>
      <c r="B32" s="34">
        <v>52244.762508000007</v>
      </c>
      <c r="C32" s="14"/>
      <c r="D32" s="15">
        <f t="shared" si="0"/>
        <v>3134.69</v>
      </c>
      <c r="E32" s="15">
        <f t="shared" si="4"/>
        <v>49110.07</v>
      </c>
      <c r="F32" s="16">
        <f t="shared" si="1"/>
        <v>3333.1</v>
      </c>
      <c r="G32" s="16">
        <f t="shared" si="2"/>
        <v>3200.81</v>
      </c>
      <c r="H32" s="15">
        <f t="shared" si="3"/>
        <v>8359.16</v>
      </c>
      <c r="I32" s="15">
        <f t="shared" si="5"/>
        <v>11494</v>
      </c>
      <c r="J32" s="15">
        <f t="shared" si="6"/>
        <v>132.29</v>
      </c>
      <c r="L32" s="40"/>
      <c r="M32" s="41"/>
      <c r="AX32" s="2"/>
      <c r="AY32" s="3"/>
    </row>
    <row r="33" spans="1:51" x14ac:dyDescent="0.3">
      <c r="A33" s="33">
        <v>32</v>
      </c>
      <c r="B33" s="34">
        <v>51040.190448000008</v>
      </c>
      <c r="C33" s="14"/>
      <c r="D33" s="15">
        <f t="shared" si="0"/>
        <v>3062.41</v>
      </c>
      <c r="E33" s="15">
        <f t="shared" si="4"/>
        <v>47977.78</v>
      </c>
      <c r="F33" s="16">
        <f t="shared" si="1"/>
        <v>3309</v>
      </c>
      <c r="G33" s="16">
        <f t="shared" si="2"/>
        <v>3110.22</v>
      </c>
      <c r="H33" s="15">
        <f t="shared" si="3"/>
        <v>8166.43</v>
      </c>
      <c r="I33" s="15">
        <f t="shared" si="5"/>
        <v>11229</v>
      </c>
      <c r="J33" s="15">
        <f t="shared" si="6"/>
        <v>198.78</v>
      </c>
      <c r="L33" s="40"/>
      <c r="M33" s="41"/>
      <c r="AX33" s="2"/>
      <c r="AY33" s="3"/>
    </row>
    <row r="34" spans="1:51" x14ac:dyDescent="0.3">
      <c r="A34" s="33">
        <v>31</v>
      </c>
      <c r="B34" s="34">
        <v>49841.930556000007</v>
      </c>
      <c r="C34" s="14"/>
      <c r="D34" s="15">
        <f t="shared" si="0"/>
        <v>2990.52</v>
      </c>
      <c r="E34" s="15">
        <f t="shared" si="4"/>
        <v>46851.41</v>
      </c>
      <c r="F34" s="16">
        <f t="shared" si="1"/>
        <v>3259.35</v>
      </c>
      <c r="G34" s="16">
        <f t="shared" si="2"/>
        <v>3020.11</v>
      </c>
      <c r="H34" s="15">
        <f t="shared" si="3"/>
        <v>7974.71</v>
      </c>
      <c r="I34" s="15">
        <f t="shared" si="5"/>
        <v>10965</v>
      </c>
      <c r="J34" s="15">
        <f t="shared" si="6"/>
        <v>239.24</v>
      </c>
      <c r="L34" s="40"/>
      <c r="M34" s="41"/>
      <c r="AX34" s="2"/>
      <c r="AY34" s="3"/>
    </row>
    <row r="35" spans="1:51" x14ac:dyDescent="0.3">
      <c r="A35" s="33">
        <v>30</v>
      </c>
      <c r="B35" s="34">
        <v>48755.185632000008</v>
      </c>
      <c r="C35" s="14"/>
      <c r="D35" s="15">
        <f t="shared" si="0"/>
        <v>2925.31</v>
      </c>
      <c r="E35" s="15">
        <f t="shared" si="4"/>
        <v>45829.88</v>
      </c>
      <c r="F35" s="16">
        <f t="shared" si="1"/>
        <v>3172.41</v>
      </c>
      <c r="G35" s="16">
        <f t="shared" si="2"/>
        <v>2938.39</v>
      </c>
      <c r="H35" s="15">
        <f t="shared" si="3"/>
        <v>7800.83</v>
      </c>
      <c r="I35" s="15">
        <f t="shared" si="5"/>
        <v>10726</v>
      </c>
      <c r="J35" s="15">
        <f t="shared" si="6"/>
        <v>234.02</v>
      </c>
      <c r="L35" s="40"/>
      <c r="M35" s="41"/>
      <c r="AX35" s="2"/>
      <c r="AY35" s="3"/>
    </row>
    <row r="36" spans="1:51" x14ac:dyDescent="0.3">
      <c r="A36" s="33">
        <v>29</v>
      </c>
      <c r="B36" s="34">
        <v>47678.960988000006</v>
      </c>
      <c r="C36" s="14"/>
      <c r="D36" s="15">
        <f t="shared" si="0"/>
        <v>2860.74</v>
      </c>
      <c r="E36" s="15">
        <f t="shared" si="4"/>
        <v>44818.22</v>
      </c>
      <c r="F36" s="16">
        <f t="shared" si="1"/>
        <v>3086.32</v>
      </c>
      <c r="G36" s="16">
        <f t="shared" si="2"/>
        <v>2857.46</v>
      </c>
      <c r="H36" s="15">
        <f t="shared" si="3"/>
        <v>7628.63</v>
      </c>
      <c r="I36" s="15">
        <f t="shared" si="5"/>
        <v>10489</v>
      </c>
      <c r="J36" s="15">
        <f t="shared" si="6"/>
        <v>228.86</v>
      </c>
      <c r="L36" s="40"/>
      <c r="M36" s="41"/>
      <c r="AX36" s="2"/>
      <c r="AY36" s="3"/>
    </row>
    <row r="37" spans="1:51" x14ac:dyDescent="0.3">
      <c r="A37" s="33">
        <v>28</v>
      </c>
      <c r="B37" s="34">
        <v>46614.308652000007</v>
      </c>
      <c r="C37" s="14"/>
      <c r="D37" s="15">
        <f t="shared" si="0"/>
        <v>2796.86</v>
      </c>
      <c r="E37" s="15">
        <f t="shared" si="4"/>
        <v>43817.45</v>
      </c>
      <c r="F37" s="16">
        <f t="shared" si="1"/>
        <v>3001.14</v>
      </c>
      <c r="G37" s="16">
        <f t="shared" si="2"/>
        <v>2777.4</v>
      </c>
      <c r="H37" s="15">
        <f t="shared" si="3"/>
        <v>7458.29</v>
      </c>
      <c r="I37" s="15">
        <f t="shared" si="5"/>
        <v>10255</v>
      </c>
      <c r="J37" s="15">
        <f t="shared" si="6"/>
        <v>223.74</v>
      </c>
      <c r="L37" s="40"/>
      <c r="M37" s="41"/>
      <c r="AX37" s="2"/>
      <c r="AY37" s="3"/>
    </row>
    <row r="38" spans="1:51" x14ac:dyDescent="0.3">
      <c r="A38" s="33">
        <v>27</v>
      </c>
      <c r="B38" s="34">
        <v>45615.934079999999</v>
      </c>
      <c r="C38" s="14"/>
      <c r="D38" s="15">
        <f t="shared" si="0"/>
        <v>2736.96</v>
      </c>
      <c r="E38" s="15">
        <f t="shared" si="4"/>
        <v>42878.97</v>
      </c>
      <c r="F38" s="16">
        <f t="shared" si="1"/>
        <v>2921.27</v>
      </c>
      <c r="G38" s="16">
        <f t="shared" si="2"/>
        <v>2702.32</v>
      </c>
      <c r="H38" s="15">
        <f t="shared" si="3"/>
        <v>7298.55</v>
      </c>
      <c r="I38" s="15">
        <f t="shared" si="5"/>
        <v>10036</v>
      </c>
      <c r="J38" s="15">
        <f t="shared" si="6"/>
        <v>218.95</v>
      </c>
      <c r="L38" s="40"/>
      <c r="M38" s="41"/>
      <c r="AX38" s="2"/>
      <c r="AY38" s="3"/>
    </row>
    <row r="39" spans="1:51" x14ac:dyDescent="0.3">
      <c r="A39" s="33">
        <v>26</v>
      </c>
      <c r="B39" s="34">
        <v>44584.946640000002</v>
      </c>
      <c r="C39" s="14"/>
      <c r="D39" s="15">
        <f t="shared" si="0"/>
        <v>2675.1</v>
      </c>
      <c r="E39" s="15">
        <f t="shared" si="4"/>
        <v>41909.85</v>
      </c>
      <c r="F39" s="16">
        <f t="shared" si="1"/>
        <v>2838.8</v>
      </c>
      <c r="G39" s="16">
        <f t="shared" si="2"/>
        <v>2624.79</v>
      </c>
      <c r="H39" s="15">
        <f t="shared" si="3"/>
        <v>7133.59</v>
      </c>
      <c r="I39" s="15">
        <f t="shared" si="5"/>
        <v>9809</v>
      </c>
      <c r="J39" s="15">
        <f t="shared" si="6"/>
        <v>214.01</v>
      </c>
      <c r="L39" s="40"/>
      <c r="M39" s="41"/>
      <c r="AX39" s="2"/>
      <c r="AY39" s="3"/>
    </row>
    <row r="40" spans="1:51" x14ac:dyDescent="0.3">
      <c r="A40" s="33">
        <v>25</v>
      </c>
      <c r="B40" s="34">
        <v>43647.589692000009</v>
      </c>
      <c r="C40" s="14"/>
      <c r="D40" s="15">
        <f t="shared" si="0"/>
        <v>2618.86</v>
      </c>
      <c r="E40" s="15">
        <f t="shared" si="4"/>
        <v>41028.730000000003</v>
      </c>
      <c r="F40" s="16">
        <f t="shared" si="1"/>
        <v>2763.81</v>
      </c>
      <c r="G40" s="16">
        <f t="shared" si="2"/>
        <v>2554.3000000000002</v>
      </c>
      <c r="H40" s="15">
        <f t="shared" si="3"/>
        <v>6983.61</v>
      </c>
      <c r="I40" s="15">
        <f t="shared" si="5"/>
        <v>9602</v>
      </c>
      <c r="J40" s="15">
        <f t="shared" si="6"/>
        <v>209.51</v>
      </c>
      <c r="L40" s="40"/>
      <c r="M40" s="41"/>
      <c r="AX40" s="2"/>
      <c r="AY40" s="3"/>
    </row>
    <row r="41" spans="1:51" x14ac:dyDescent="0.3">
      <c r="A41" s="33">
        <v>24</v>
      </c>
      <c r="B41" s="34">
        <v>42755.469948000005</v>
      </c>
      <c r="C41" s="14"/>
      <c r="D41" s="15">
        <f t="shared" si="0"/>
        <v>2565.33</v>
      </c>
      <c r="E41" s="15">
        <f t="shared" si="4"/>
        <v>40190.14</v>
      </c>
      <c r="F41" s="16">
        <f t="shared" si="1"/>
        <v>2692.44</v>
      </c>
      <c r="G41" s="16">
        <f t="shared" si="2"/>
        <v>2487.21</v>
      </c>
      <c r="H41" s="15">
        <f t="shared" si="3"/>
        <v>6840.88</v>
      </c>
      <c r="I41" s="15">
        <f t="shared" si="5"/>
        <v>9406</v>
      </c>
      <c r="J41" s="15">
        <f t="shared" si="6"/>
        <v>205.23</v>
      </c>
      <c r="L41" s="40"/>
      <c r="M41" s="41"/>
      <c r="AX41" s="2"/>
      <c r="AY41" s="3"/>
    </row>
    <row r="42" spans="1:51" x14ac:dyDescent="0.3">
      <c r="A42" s="33">
        <v>23</v>
      </c>
      <c r="B42" s="34">
        <v>41852.829924000005</v>
      </c>
      <c r="C42" s="14"/>
      <c r="D42" s="15">
        <f t="shared" si="0"/>
        <v>2511.17</v>
      </c>
      <c r="E42" s="15">
        <f t="shared" si="4"/>
        <v>39341.660000000003</v>
      </c>
      <c r="F42" s="16">
        <f t="shared" si="1"/>
        <v>2620.23</v>
      </c>
      <c r="G42" s="16">
        <f t="shared" si="2"/>
        <v>2419.33</v>
      </c>
      <c r="H42" s="15">
        <f t="shared" si="3"/>
        <v>6696.45</v>
      </c>
      <c r="I42" s="15">
        <f t="shared" si="5"/>
        <v>9208</v>
      </c>
      <c r="J42" s="15">
        <f t="shared" si="6"/>
        <v>200.9</v>
      </c>
      <c r="L42" s="40"/>
      <c r="M42" s="41"/>
      <c r="AX42" s="2"/>
      <c r="AY42" s="3"/>
    </row>
    <row r="43" spans="1:51" x14ac:dyDescent="0.3">
      <c r="A43" s="33">
        <v>22</v>
      </c>
      <c r="B43" s="34">
        <v>41004.895356000001</v>
      </c>
      <c r="C43" s="14"/>
      <c r="D43" s="15">
        <f t="shared" si="0"/>
        <v>2460.29</v>
      </c>
      <c r="E43" s="15">
        <f t="shared" si="4"/>
        <v>38544.61</v>
      </c>
      <c r="F43" s="16">
        <f t="shared" si="1"/>
        <v>2552.39</v>
      </c>
      <c r="G43" s="16">
        <f t="shared" si="2"/>
        <v>2355.5700000000002</v>
      </c>
      <c r="H43" s="15">
        <f t="shared" si="3"/>
        <v>6560.78</v>
      </c>
      <c r="I43" s="15">
        <f t="shared" si="5"/>
        <v>9021</v>
      </c>
      <c r="J43" s="15">
        <f t="shared" si="6"/>
        <v>196.82</v>
      </c>
      <c r="L43" s="40"/>
      <c r="M43" s="41"/>
      <c r="AX43" s="2"/>
      <c r="AY43" s="3"/>
    </row>
    <row r="44" spans="1:51" x14ac:dyDescent="0.3">
      <c r="A44" s="33">
        <v>21</v>
      </c>
      <c r="B44" s="34">
        <v>40166.42904000001</v>
      </c>
      <c r="C44" s="14"/>
      <c r="D44" s="15">
        <f t="shared" si="0"/>
        <v>2409.9899999999998</v>
      </c>
      <c r="E44" s="15">
        <f t="shared" si="4"/>
        <v>37756.44</v>
      </c>
      <c r="F44" s="16">
        <f t="shared" si="1"/>
        <v>2485.31</v>
      </c>
      <c r="G44" s="16">
        <f t="shared" si="2"/>
        <v>2292.52</v>
      </c>
      <c r="H44" s="15">
        <f t="shared" si="3"/>
        <v>6426.63</v>
      </c>
      <c r="I44" s="15">
        <f t="shared" si="5"/>
        <v>8837</v>
      </c>
      <c r="J44" s="15">
        <f t="shared" si="6"/>
        <v>192.79</v>
      </c>
      <c r="L44" s="40"/>
      <c r="M44" s="41"/>
      <c r="AX44" s="2"/>
      <c r="AY44" s="3"/>
    </row>
    <row r="45" spans="1:51" x14ac:dyDescent="0.3">
      <c r="A45" s="33">
        <v>20</v>
      </c>
      <c r="B45" s="34">
        <v>39350.055312000004</v>
      </c>
      <c r="C45" s="14"/>
      <c r="D45" s="15">
        <f t="shared" ref="D45:D64" si="7">ROUND(PensionableSalary*SAUL_Start_Ee_Conts,2)</f>
        <v>2361</v>
      </c>
      <c r="E45" s="15">
        <f t="shared" ref="E45:E64" si="8">ROUND(+PensionableSalary-Ee_StandardConts,2)</f>
        <v>36989.06</v>
      </c>
      <c r="F45" s="16">
        <f t="shared" ref="F45:F64" si="9">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2420</v>
      </c>
      <c r="G45" s="16">
        <f t="shared" ref="G45:G64" si="10">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2231.12</v>
      </c>
      <c r="H45" s="15">
        <f t="shared" ref="H45:H64" si="11">ROUND(PensionableSalary*SAUL_Start_Er_Conts,2)</f>
        <v>6296.01</v>
      </c>
      <c r="I45" s="15">
        <f t="shared" ref="I45:I64" si="12">ROUND(Ee_StandardConts+Er_StandardCont,0)</f>
        <v>8657</v>
      </c>
      <c r="J45" s="15">
        <f t="shared" ref="J45:J64" si="13">ROUND(+Ee_NICs_nonPenSMART-Ee_NICs_PenSmart,2)</f>
        <v>188.88</v>
      </c>
      <c r="L45" s="40"/>
      <c r="M45" s="41"/>
      <c r="AX45" s="2"/>
      <c r="AY45" s="3"/>
    </row>
    <row r="46" spans="1:51" x14ac:dyDescent="0.3">
      <c r="A46" s="33">
        <v>19</v>
      </c>
      <c r="B46" s="34">
        <v>38610.479628000008</v>
      </c>
      <c r="C46" s="14"/>
      <c r="D46" s="15">
        <f t="shared" si="7"/>
        <v>2316.63</v>
      </c>
      <c r="E46" s="15">
        <f t="shared" si="8"/>
        <v>36293.85</v>
      </c>
      <c r="F46" s="16">
        <f t="shared" si="9"/>
        <v>2360.84</v>
      </c>
      <c r="G46" s="16">
        <f t="shared" si="10"/>
        <v>2175.5100000000002</v>
      </c>
      <c r="H46" s="15">
        <f t="shared" si="11"/>
        <v>6177.68</v>
      </c>
      <c r="I46" s="15">
        <f t="shared" si="12"/>
        <v>8494</v>
      </c>
      <c r="J46" s="15">
        <f t="shared" si="13"/>
        <v>185.33</v>
      </c>
      <c r="L46" s="40"/>
      <c r="M46" s="41"/>
      <c r="AX46" s="2"/>
      <c r="AY46" s="3"/>
    </row>
    <row r="47" spans="1:51" x14ac:dyDescent="0.3">
      <c r="A47" s="33">
        <v>18</v>
      </c>
      <c r="B47" s="34">
        <v>37826.718767999999</v>
      </c>
      <c r="C47" s="14"/>
      <c r="D47" s="15">
        <f t="shared" si="7"/>
        <v>2269.6</v>
      </c>
      <c r="E47" s="15">
        <f t="shared" si="8"/>
        <v>35557.120000000003</v>
      </c>
      <c r="F47" s="16">
        <f t="shared" si="9"/>
        <v>2298.14</v>
      </c>
      <c r="G47" s="16">
        <f t="shared" si="10"/>
        <v>2116.5700000000002</v>
      </c>
      <c r="H47" s="15">
        <f t="shared" si="11"/>
        <v>6052.28</v>
      </c>
      <c r="I47" s="15">
        <f t="shared" si="12"/>
        <v>8322</v>
      </c>
      <c r="J47" s="15">
        <f t="shared" si="13"/>
        <v>181.57</v>
      </c>
      <c r="L47" s="40"/>
      <c r="M47" s="41"/>
      <c r="AX47" s="2"/>
      <c r="AY47" s="3"/>
    </row>
    <row r="48" spans="1:51" x14ac:dyDescent="0.3">
      <c r="A48" s="33">
        <v>17</v>
      </c>
      <c r="B48" s="34">
        <v>37108.183644000004</v>
      </c>
      <c r="C48" s="14"/>
      <c r="D48" s="15">
        <f t="shared" si="7"/>
        <v>2226.4899999999998</v>
      </c>
      <c r="E48" s="15">
        <f t="shared" si="8"/>
        <v>34881.69</v>
      </c>
      <c r="F48" s="16">
        <f t="shared" si="9"/>
        <v>2240.65</v>
      </c>
      <c r="G48" s="16">
        <f t="shared" si="10"/>
        <v>2062.54</v>
      </c>
      <c r="H48" s="15">
        <f t="shared" si="11"/>
        <v>5937.31</v>
      </c>
      <c r="I48" s="15">
        <f t="shared" si="12"/>
        <v>8164</v>
      </c>
      <c r="J48" s="15">
        <f t="shared" si="13"/>
        <v>178.11</v>
      </c>
      <c r="L48" s="40"/>
      <c r="M48" s="41"/>
      <c r="AX48" s="2"/>
      <c r="AY48" s="3"/>
    </row>
    <row r="49" spans="1:51" x14ac:dyDescent="0.3">
      <c r="A49" s="33">
        <v>16</v>
      </c>
      <c r="B49" s="34">
        <v>36433.833696000009</v>
      </c>
      <c r="C49" s="14"/>
      <c r="D49" s="15">
        <f t="shared" si="7"/>
        <v>2186.0300000000002</v>
      </c>
      <c r="E49" s="15">
        <f t="shared" si="8"/>
        <v>34247.800000000003</v>
      </c>
      <c r="F49" s="16">
        <f t="shared" si="9"/>
        <v>2186.71</v>
      </c>
      <c r="G49" s="16">
        <f t="shared" si="10"/>
        <v>2011.82</v>
      </c>
      <c r="H49" s="15">
        <f t="shared" si="11"/>
        <v>5829.41</v>
      </c>
      <c r="I49" s="15">
        <f t="shared" si="12"/>
        <v>8015</v>
      </c>
      <c r="J49" s="15">
        <f t="shared" si="13"/>
        <v>174.89</v>
      </c>
      <c r="L49" s="40"/>
      <c r="M49" s="41"/>
      <c r="AX49" s="2"/>
      <c r="AY49" s="3"/>
    </row>
    <row r="50" spans="1:51" x14ac:dyDescent="0.3">
      <c r="A50" s="33">
        <v>15</v>
      </c>
      <c r="B50" s="34">
        <v>35759.483747999999</v>
      </c>
      <c r="C50" s="14"/>
      <c r="D50" s="15">
        <f t="shared" si="7"/>
        <v>2145.5700000000002</v>
      </c>
      <c r="E50" s="15">
        <f t="shared" si="8"/>
        <v>33613.910000000003</v>
      </c>
      <c r="F50" s="16">
        <f t="shared" si="9"/>
        <v>2132.7600000000002</v>
      </c>
      <c r="G50" s="16">
        <f t="shared" si="10"/>
        <v>1961.11</v>
      </c>
      <c r="H50" s="15">
        <f t="shared" si="11"/>
        <v>5721.52</v>
      </c>
      <c r="I50" s="15">
        <f t="shared" si="12"/>
        <v>7867</v>
      </c>
      <c r="J50" s="15">
        <f t="shared" si="13"/>
        <v>171.65</v>
      </c>
      <c r="L50" s="40"/>
      <c r="M50" s="41"/>
      <c r="AX50" s="2"/>
      <c r="AY50" s="3"/>
    </row>
    <row r="51" spans="1:51" x14ac:dyDescent="0.3">
      <c r="A51" s="33">
        <v>14</v>
      </c>
      <c r="B51" s="34">
        <v>35085.133800000003</v>
      </c>
      <c r="C51" s="14"/>
      <c r="D51" s="15">
        <f t="shared" si="7"/>
        <v>2105.11</v>
      </c>
      <c r="E51" s="15">
        <f t="shared" si="8"/>
        <v>32980.019999999997</v>
      </c>
      <c r="F51" s="16">
        <f t="shared" si="9"/>
        <v>2078.81</v>
      </c>
      <c r="G51" s="16">
        <f t="shared" si="10"/>
        <v>1910.4</v>
      </c>
      <c r="H51" s="15">
        <f t="shared" si="11"/>
        <v>5613.62</v>
      </c>
      <c r="I51" s="15">
        <f t="shared" si="12"/>
        <v>7719</v>
      </c>
      <c r="J51" s="15">
        <f t="shared" si="13"/>
        <v>168.41</v>
      </c>
      <c r="L51" s="40"/>
      <c r="M51" s="41"/>
      <c r="AX51" s="2"/>
      <c r="AY51" s="3"/>
    </row>
    <row r="52" spans="1:51" x14ac:dyDescent="0.3">
      <c r="A52" s="33">
        <v>13</v>
      </c>
      <c r="B52" s="34">
        <v>34486.529868000005</v>
      </c>
      <c r="C52" s="14"/>
      <c r="D52" s="15">
        <f t="shared" si="7"/>
        <v>2069.19</v>
      </c>
      <c r="E52" s="15">
        <f t="shared" si="8"/>
        <v>32417.34</v>
      </c>
      <c r="F52" s="16">
        <f t="shared" si="9"/>
        <v>2030.92</v>
      </c>
      <c r="G52" s="16">
        <f t="shared" si="10"/>
        <v>1865.39</v>
      </c>
      <c r="H52" s="15">
        <f t="shared" si="11"/>
        <v>5517.84</v>
      </c>
      <c r="I52" s="15">
        <f t="shared" si="12"/>
        <v>7587</v>
      </c>
      <c r="J52" s="15">
        <f t="shared" si="13"/>
        <v>165.53</v>
      </c>
      <c r="L52" s="40"/>
      <c r="M52" s="41"/>
      <c r="AX52" s="2"/>
      <c r="AY52" s="3"/>
    </row>
    <row r="53" spans="1:51" x14ac:dyDescent="0.3">
      <c r="A53" s="33">
        <v>12</v>
      </c>
      <c r="B53" s="34">
        <v>33887.925936</v>
      </c>
      <c r="C53" s="14"/>
      <c r="D53" s="15">
        <f t="shared" si="7"/>
        <v>2033.28</v>
      </c>
      <c r="E53" s="15">
        <f t="shared" si="8"/>
        <v>31854.65</v>
      </c>
      <c r="F53" s="16">
        <f t="shared" si="9"/>
        <v>1983.03</v>
      </c>
      <c r="G53" s="16">
        <f t="shared" si="10"/>
        <v>1820.37</v>
      </c>
      <c r="H53" s="15">
        <f t="shared" si="11"/>
        <v>5422.07</v>
      </c>
      <c r="I53" s="15">
        <f t="shared" si="12"/>
        <v>7455</v>
      </c>
      <c r="J53" s="15">
        <f t="shared" si="13"/>
        <v>162.66</v>
      </c>
      <c r="L53" s="40"/>
      <c r="M53" s="41"/>
      <c r="AX53" s="2"/>
      <c r="AY53" s="3"/>
    </row>
    <row r="54" spans="1:51" x14ac:dyDescent="0.3">
      <c r="A54" s="33">
        <v>11</v>
      </c>
      <c r="B54" s="34">
        <v>33310.362564000003</v>
      </c>
      <c r="C54" s="14"/>
      <c r="D54" s="15">
        <f t="shared" si="7"/>
        <v>1998.62</v>
      </c>
      <c r="E54" s="15">
        <f t="shared" si="8"/>
        <v>31311.74</v>
      </c>
      <c r="F54" s="16">
        <f t="shared" si="9"/>
        <v>1936.83</v>
      </c>
      <c r="G54" s="16">
        <f t="shared" si="10"/>
        <v>1776.94</v>
      </c>
      <c r="H54" s="15">
        <f t="shared" si="11"/>
        <v>5329.66</v>
      </c>
      <c r="I54" s="15">
        <f t="shared" si="12"/>
        <v>7328</v>
      </c>
      <c r="J54" s="15">
        <f t="shared" si="13"/>
        <v>159.88999999999999</v>
      </c>
      <c r="L54" s="40"/>
      <c r="M54" s="41"/>
      <c r="AX54" s="2"/>
      <c r="AY54" s="3"/>
    </row>
    <row r="55" spans="1:51" x14ac:dyDescent="0.3">
      <c r="A55" s="33">
        <v>10</v>
      </c>
      <c r="B55" s="34">
        <v>32712.810660000003</v>
      </c>
      <c r="C55" s="14"/>
      <c r="D55" s="15">
        <f t="shared" si="7"/>
        <v>1962.77</v>
      </c>
      <c r="E55" s="15">
        <f t="shared" si="8"/>
        <v>30750.04</v>
      </c>
      <c r="F55" s="16">
        <f t="shared" si="9"/>
        <v>1889.02</v>
      </c>
      <c r="G55" s="16">
        <f t="shared" si="10"/>
        <v>1732</v>
      </c>
      <c r="H55" s="15">
        <f t="shared" si="11"/>
        <v>5234.05</v>
      </c>
      <c r="I55" s="15">
        <f t="shared" si="12"/>
        <v>7197</v>
      </c>
      <c r="J55" s="15">
        <f t="shared" si="13"/>
        <v>157.02000000000001</v>
      </c>
      <c r="L55" s="40"/>
      <c r="M55" s="41"/>
      <c r="AX55" s="2"/>
      <c r="AY55" s="3"/>
    </row>
    <row r="56" spans="1:51" x14ac:dyDescent="0.3">
      <c r="A56" s="33">
        <v>9</v>
      </c>
      <c r="B56" s="34">
        <v>32179.432464000001</v>
      </c>
      <c r="C56" s="14"/>
      <c r="D56" s="15">
        <f t="shared" si="7"/>
        <v>1930.77</v>
      </c>
      <c r="E56" s="15">
        <f t="shared" si="8"/>
        <v>30248.66</v>
      </c>
      <c r="F56" s="16">
        <f t="shared" si="9"/>
        <v>1846.35</v>
      </c>
      <c r="G56" s="16">
        <f t="shared" si="10"/>
        <v>1691.89</v>
      </c>
      <c r="H56" s="15">
        <f t="shared" si="11"/>
        <v>5148.71</v>
      </c>
      <c r="I56" s="15">
        <f t="shared" si="12"/>
        <v>7079</v>
      </c>
      <c r="J56" s="15">
        <f t="shared" si="13"/>
        <v>154.46</v>
      </c>
      <c r="L56" s="40"/>
      <c r="M56" s="41"/>
      <c r="AX56" s="2"/>
      <c r="AY56" s="3"/>
    </row>
    <row r="57" spans="1:51" x14ac:dyDescent="0.3">
      <c r="A57" s="33">
        <v>8</v>
      </c>
      <c r="B57" s="34">
        <v>31625.013708000002</v>
      </c>
      <c r="C57" s="14"/>
      <c r="D57" s="15">
        <f t="shared" si="7"/>
        <v>1897.5</v>
      </c>
      <c r="E57" s="15">
        <f t="shared" si="8"/>
        <v>29727.51</v>
      </c>
      <c r="F57" s="16">
        <f t="shared" si="9"/>
        <v>1802</v>
      </c>
      <c r="G57" s="16">
        <f t="shared" si="10"/>
        <v>1650.2</v>
      </c>
      <c r="H57" s="15">
        <f t="shared" si="11"/>
        <v>5060</v>
      </c>
      <c r="I57" s="15">
        <f t="shared" si="12"/>
        <v>6958</v>
      </c>
      <c r="J57" s="15">
        <f t="shared" si="13"/>
        <v>151.80000000000001</v>
      </c>
      <c r="L57" s="40"/>
      <c r="M57" s="41"/>
      <c r="AX57" s="2"/>
      <c r="AY57" s="3"/>
    </row>
    <row r="58" spans="1:51" x14ac:dyDescent="0.3">
      <c r="A58" s="33">
        <v>7</v>
      </c>
      <c r="B58" s="34">
        <v>31113.728100000004</v>
      </c>
      <c r="C58" s="14"/>
      <c r="D58" s="15">
        <f t="shared" si="7"/>
        <v>1866.82</v>
      </c>
      <c r="E58" s="15">
        <f t="shared" si="8"/>
        <v>29246.91</v>
      </c>
      <c r="F58" s="16">
        <f t="shared" si="9"/>
        <v>1761.1</v>
      </c>
      <c r="G58" s="16">
        <f t="shared" si="10"/>
        <v>1611.75</v>
      </c>
      <c r="H58" s="15">
        <f t="shared" si="11"/>
        <v>4978.2</v>
      </c>
      <c r="I58" s="15">
        <f t="shared" si="12"/>
        <v>6845</v>
      </c>
      <c r="J58" s="15">
        <f t="shared" si="13"/>
        <v>149.35</v>
      </c>
      <c r="L58" s="40"/>
      <c r="M58" s="41"/>
      <c r="AX58" s="2"/>
      <c r="AY58" s="3"/>
    </row>
    <row r="59" spans="1:51" x14ac:dyDescent="0.3">
      <c r="A59" s="33">
        <v>6</v>
      </c>
      <c r="B59" s="34">
        <v>30612.962772000003</v>
      </c>
      <c r="C59" s="14"/>
      <c r="D59" s="15">
        <f t="shared" si="7"/>
        <v>1836.78</v>
      </c>
      <c r="E59" s="15">
        <f t="shared" si="8"/>
        <v>28776.18</v>
      </c>
      <c r="F59" s="16">
        <f t="shared" si="9"/>
        <v>1721.04</v>
      </c>
      <c r="G59" s="16">
        <f t="shared" si="10"/>
        <v>1574.09</v>
      </c>
      <c r="H59" s="15">
        <f t="shared" si="11"/>
        <v>4898.07</v>
      </c>
      <c r="I59" s="15">
        <f t="shared" si="12"/>
        <v>6735</v>
      </c>
      <c r="J59" s="15">
        <f t="shared" si="13"/>
        <v>146.94999999999999</v>
      </c>
      <c r="L59" s="40"/>
      <c r="M59" s="41"/>
      <c r="AX59" s="2"/>
      <c r="AY59" s="3"/>
    </row>
    <row r="60" spans="1:51" x14ac:dyDescent="0.3">
      <c r="A60" s="33">
        <v>5</v>
      </c>
      <c r="B60" s="34">
        <v>30177.423180000002</v>
      </c>
      <c r="C60" s="14"/>
      <c r="D60" s="15">
        <f t="shared" si="7"/>
        <v>1810.65</v>
      </c>
      <c r="E60" s="15">
        <f t="shared" si="8"/>
        <v>28366.77</v>
      </c>
      <c r="F60" s="16">
        <f t="shared" si="9"/>
        <v>1686.19</v>
      </c>
      <c r="G60" s="16">
        <f t="shared" si="10"/>
        <v>1541.34</v>
      </c>
      <c r="H60" s="15">
        <f t="shared" si="11"/>
        <v>4828.3900000000003</v>
      </c>
      <c r="I60" s="15">
        <f t="shared" si="12"/>
        <v>6639</v>
      </c>
      <c r="J60" s="15">
        <f t="shared" si="13"/>
        <v>144.85</v>
      </c>
      <c r="L60" s="40"/>
      <c r="M60" s="41"/>
      <c r="AX60" s="2"/>
      <c r="AY60" s="3"/>
    </row>
    <row r="61" spans="1:51" x14ac:dyDescent="0.3">
      <c r="A61" s="74">
        <v>4</v>
      </c>
      <c r="B61" s="34"/>
      <c r="C61" s="17"/>
      <c r="D61" s="15"/>
      <c r="E61" s="15"/>
      <c r="F61" s="16"/>
      <c r="G61" s="16"/>
      <c r="H61" s="15"/>
      <c r="I61" s="15"/>
      <c r="J61" s="15"/>
      <c r="L61" s="40"/>
      <c r="M61" s="41"/>
      <c r="AX61" s="4"/>
      <c r="AY61" s="5"/>
    </row>
    <row r="62" spans="1:51" x14ac:dyDescent="0.3">
      <c r="A62" s="33">
        <v>3</v>
      </c>
      <c r="B62" s="34">
        <v>29711.374776000004</v>
      </c>
      <c r="C62" s="14"/>
      <c r="D62" s="15">
        <f t="shared" si="7"/>
        <v>1782.68</v>
      </c>
      <c r="E62" s="15">
        <f t="shared" si="8"/>
        <v>27928.69</v>
      </c>
      <c r="F62" s="16">
        <f t="shared" si="9"/>
        <v>1648.91</v>
      </c>
      <c r="G62" s="16">
        <f t="shared" si="10"/>
        <v>1506.3</v>
      </c>
      <c r="H62" s="15">
        <f t="shared" si="11"/>
        <v>4753.82</v>
      </c>
      <c r="I62" s="15">
        <f t="shared" si="12"/>
        <v>6537</v>
      </c>
      <c r="J62" s="15">
        <f t="shared" si="13"/>
        <v>142.61000000000001</v>
      </c>
      <c r="L62" s="40"/>
      <c r="M62" s="41"/>
      <c r="AX62" s="2"/>
      <c r="AY62" s="3"/>
    </row>
    <row r="63" spans="1:51" x14ac:dyDescent="0.3">
      <c r="A63" s="33">
        <v>2</v>
      </c>
      <c r="B63" s="34">
        <v>29407.338684000006</v>
      </c>
      <c r="C63" s="14"/>
      <c r="D63" s="15">
        <f t="shared" si="7"/>
        <v>1764.44</v>
      </c>
      <c r="E63" s="15">
        <f t="shared" si="8"/>
        <v>27642.9</v>
      </c>
      <c r="F63" s="16">
        <f t="shared" si="9"/>
        <v>1624.59</v>
      </c>
      <c r="G63" s="16">
        <f t="shared" si="10"/>
        <v>1483.43</v>
      </c>
      <c r="H63" s="15">
        <f t="shared" si="11"/>
        <v>4705.17</v>
      </c>
      <c r="I63" s="15">
        <f t="shared" si="12"/>
        <v>6470</v>
      </c>
      <c r="J63" s="15">
        <f t="shared" si="13"/>
        <v>141.16</v>
      </c>
      <c r="L63" s="40"/>
      <c r="M63" s="41"/>
      <c r="AX63" s="2"/>
      <c r="AY63" s="3"/>
    </row>
    <row r="64" spans="1:51" x14ac:dyDescent="0.3">
      <c r="A64" s="35">
        <v>1</v>
      </c>
      <c r="B64" s="36">
        <v>29199.03714</v>
      </c>
      <c r="C64" s="19"/>
      <c r="D64" s="15">
        <f t="shared" si="7"/>
        <v>1751.94</v>
      </c>
      <c r="E64" s="20">
        <f t="shared" si="8"/>
        <v>27447.1</v>
      </c>
      <c r="F64" s="21">
        <f t="shared" si="9"/>
        <v>1607.92</v>
      </c>
      <c r="G64" s="21">
        <f t="shared" si="10"/>
        <v>1467.77</v>
      </c>
      <c r="H64" s="15">
        <f t="shared" si="11"/>
        <v>4671.8500000000004</v>
      </c>
      <c r="I64" s="20">
        <f t="shared" si="12"/>
        <v>6424</v>
      </c>
      <c r="J64" s="20">
        <f t="shared" si="13"/>
        <v>140.15</v>
      </c>
      <c r="L64" s="40"/>
      <c r="M64" s="41"/>
      <c r="AX64" s="2"/>
      <c r="AY64" s="3"/>
    </row>
    <row r="65" spans="1:52" x14ac:dyDescent="0.3">
      <c r="A65" s="106"/>
      <c r="B65" s="107"/>
      <c r="C65" s="107"/>
      <c r="D65" s="107"/>
      <c r="E65" s="107"/>
      <c r="F65" s="107"/>
      <c r="G65" s="107"/>
      <c r="H65" s="107"/>
      <c r="I65" s="107"/>
      <c r="J65" s="107"/>
    </row>
    <row r="66" spans="1:52" x14ac:dyDescent="0.3">
      <c r="A66" s="103" t="s">
        <v>69</v>
      </c>
      <c r="B66" s="115"/>
      <c r="C66" s="115"/>
      <c r="D66" s="115"/>
      <c r="E66" s="115"/>
      <c r="F66" s="115"/>
      <c r="G66" s="115"/>
      <c r="H66" s="115"/>
      <c r="I66" s="115"/>
      <c r="J66" s="115"/>
    </row>
    <row r="67" spans="1:52" x14ac:dyDescent="0.3">
      <c r="A67" s="106"/>
      <c r="B67" s="107"/>
      <c r="C67" s="107"/>
      <c r="D67" s="107"/>
      <c r="E67" s="107"/>
      <c r="F67" s="107"/>
      <c r="G67" s="107"/>
      <c r="H67" s="107"/>
      <c r="I67" s="107"/>
      <c r="J67" s="107"/>
    </row>
    <row r="68" spans="1:52" ht="30.75" customHeight="1" x14ac:dyDescent="0.3">
      <c r="A68" s="111" t="s">
        <v>74</v>
      </c>
      <c r="B68" s="111"/>
      <c r="C68" s="111"/>
      <c r="D68" s="111"/>
      <c r="E68" s="111"/>
      <c r="F68" s="111"/>
      <c r="G68" s="111"/>
      <c r="H68" s="111"/>
      <c r="I68" s="111"/>
      <c r="J68" s="111"/>
    </row>
    <row r="69" spans="1:52" ht="19.5" customHeight="1" x14ac:dyDescent="0.3">
      <c r="A69" s="108" t="s">
        <v>77</v>
      </c>
      <c r="B69" s="109"/>
      <c r="C69" s="109"/>
      <c r="D69" s="109"/>
      <c r="E69" s="109"/>
      <c r="F69" s="109"/>
      <c r="G69" s="109"/>
      <c r="H69" s="109"/>
      <c r="I69" s="109"/>
      <c r="J69" s="109"/>
    </row>
    <row r="70" spans="1:52" x14ac:dyDescent="0.3">
      <c r="A70" s="106"/>
      <c r="B70" s="107"/>
      <c r="C70" s="107"/>
      <c r="D70" s="107"/>
      <c r="E70" s="107"/>
      <c r="F70" s="107"/>
      <c r="G70" s="107"/>
      <c r="H70" s="107"/>
      <c r="I70" s="107"/>
      <c r="J70" s="107"/>
    </row>
    <row r="71" spans="1:52" ht="89.25" customHeight="1" x14ac:dyDescent="0.3">
      <c r="A71" s="24" t="s">
        <v>0</v>
      </c>
      <c r="B71" s="22" t="s">
        <v>2</v>
      </c>
      <c r="C71" s="23"/>
      <c r="D71" s="24" t="str">
        <f>"Employee standard Contribution on salary at "&amp;TEXT(SAUL_Start_Ee_Conts,"0%")&amp;" (corresponds to column A of the PensionSMART Ts &amp; Cs)"</f>
        <v>Employee standard Contribution on salary at 6% (corresponds to column A of the PensionSMART Ts &amp; Cs)</v>
      </c>
      <c r="E71" s="24" t="s">
        <v>3</v>
      </c>
      <c r="F71" s="25" t="s">
        <v>38</v>
      </c>
      <c r="G71" s="25" t="s">
        <v>5</v>
      </c>
      <c r="H71" s="24" t="str">
        <f>"Employer's standard contribution at "&amp;TEXT(SAUL_Start_Er_Conts,"0%")&amp;" would be (corresponds to column B of the PensionSMART Ts &amp; Cs)"</f>
        <v>Employer's standard contribution at 16% would be (corresponds to column B of the PensionSMART Ts &amp; Cs)</v>
      </c>
      <c r="I71" s="24" t="s">
        <v>39</v>
      </c>
      <c r="J71" s="24" t="s">
        <v>1</v>
      </c>
    </row>
    <row r="72" spans="1:52" x14ac:dyDescent="0.3">
      <c r="A72" s="31">
        <v>52</v>
      </c>
      <c r="B72" s="32">
        <v>82585.250028000009</v>
      </c>
      <c r="C72" s="9"/>
      <c r="D72" s="15">
        <f t="shared" ref="D72:D103" si="14">ROUND(PensionableSalary*SAUL_Start_Ee_Conts,2)</f>
        <v>4955.12</v>
      </c>
      <c r="E72" s="15">
        <f t="shared" ref="E72:E123" si="15">ROUND(+PensionableSalary-Ee_StandardConts,2)</f>
        <v>77630.13</v>
      </c>
      <c r="F72" s="16">
        <f t="shared" ref="F72:F103" si="16">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3939.91</v>
      </c>
      <c r="G72" s="16">
        <f t="shared" ref="G72:G103" si="17">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3840.8</v>
      </c>
      <c r="H72" s="15">
        <f t="shared" ref="H72:H103" si="18">ROUND(PensionableSalary*SAUL_Start_Er_Conts,2)</f>
        <v>13213.64</v>
      </c>
      <c r="I72" s="15">
        <f t="shared" ref="I72:I123" si="19">ROUND(Ee_StandardConts+Er_StandardCont,0)</f>
        <v>18169</v>
      </c>
      <c r="J72" s="15">
        <f t="shared" ref="J72:J103" si="20">ROUND(+Ee_NICs_nonPenSMART-Ee_NICs_PenSmart,2)</f>
        <v>99.11</v>
      </c>
      <c r="L72" s="40"/>
      <c r="M72" s="41"/>
      <c r="AX72" s="6"/>
      <c r="AY72" s="3"/>
      <c r="AZ72" s="7"/>
    </row>
    <row r="73" spans="1:52" x14ac:dyDescent="0.3">
      <c r="A73" s="33">
        <v>51</v>
      </c>
      <c r="B73" s="34">
        <v>80203.45863600001</v>
      </c>
      <c r="C73" s="13"/>
      <c r="D73" s="15">
        <f t="shared" si="14"/>
        <v>4812.21</v>
      </c>
      <c r="E73" s="15">
        <f t="shared" si="15"/>
        <v>75391.25</v>
      </c>
      <c r="F73" s="16">
        <f t="shared" si="16"/>
        <v>3892.27</v>
      </c>
      <c r="G73" s="16">
        <f t="shared" si="17"/>
        <v>3796.03</v>
      </c>
      <c r="H73" s="15">
        <f t="shared" si="18"/>
        <v>12832.55</v>
      </c>
      <c r="I73" s="15">
        <f t="shared" si="19"/>
        <v>17645</v>
      </c>
      <c r="J73" s="15">
        <f t="shared" si="20"/>
        <v>96.24</v>
      </c>
      <c r="L73" s="40"/>
      <c r="M73" s="41"/>
      <c r="AX73" s="6"/>
      <c r="AY73" s="3"/>
    </row>
    <row r="74" spans="1:52" x14ac:dyDescent="0.3">
      <c r="A74" s="33">
        <v>50</v>
      </c>
      <c r="B74" s="34">
        <v>77979.47144400001</v>
      </c>
      <c r="C74" s="13"/>
      <c r="D74" s="15">
        <f t="shared" si="14"/>
        <v>4678.7700000000004</v>
      </c>
      <c r="E74" s="15">
        <f t="shared" si="15"/>
        <v>73300.7</v>
      </c>
      <c r="F74" s="16">
        <f t="shared" si="16"/>
        <v>3847.79</v>
      </c>
      <c r="G74" s="16">
        <f t="shared" si="17"/>
        <v>3754.21</v>
      </c>
      <c r="H74" s="15">
        <f t="shared" si="18"/>
        <v>12476.72</v>
      </c>
      <c r="I74" s="15">
        <f t="shared" si="19"/>
        <v>17155</v>
      </c>
      <c r="J74" s="15">
        <f t="shared" si="20"/>
        <v>93.58</v>
      </c>
      <c r="L74" s="40"/>
      <c r="M74" s="41"/>
      <c r="AX74" s="6"/>
      <c r="AY74" s="3"/>
    </row>
    <row r="75" spans="1:52" x14ac:dyDescent="0.3">
      <c r="A75" s="33">
        <v>49</v>
      </c>
      <c r="B75" s="34">
        <v>75890.143836000003</v>
      </c>
      <c r="C75" s="13"/>
      <c r="D75" s="15">
        <f t="shared" si="14"/>
        <v>4553.41</v>
      </c>
      <c r="E75" s="15">
        <f t="shared" si="15"/>
        <v>71336.73</v>
      </c>
      <c r="F75" s="16">
        <f t="shared" si="16"/>
        <v>3806</v>
      </c>
      <c r="G75" s="16">
        <f t="shared" si="17"/>
        <v>3714.93</v>
      </c>
      <c r="H75" s="15">
        <f t="shared" si="18"/>
        <v>12142.42</v>
      </c>
      <c r="I75" s="15">
        <f t="shared" si="19"/>
        <v>16696</v>
      </c>
      <c r="J75" s="15">
        <f t="shared" si="20"/>
        <v>91.07</v>
      </c>
      <c r="L75" s="40"/>
      <c r="M75" s="41"/>
      <c r="AX75" s="6"/>
      <c r="AY75" s="3"/>
    </row>
    <row r="76" spans="1:52" x14ac:dyDescent="0.3">
      <c r="A76" s="33">
        <v>48</v>
      </c>
      <c r="B76" s="34">
        <v>73779.775668000002</v>
      </c>
      <c r="C76" s="13"/>
      <c r="D76" s="15">
        <f t="shared" si="14"/>
        <v>4426.79</v>
      </c>
      <c r="E76" s="15">
        <f t="shared" si="15"/>
        <v>69352.990000000005</v>
      </c>
      <c r="F76" s="16">
        <f t="shared" si="16"/>
        <v>3763.8</v>
      </c>
      <c r="G76" s="16">
        <f t="shared" si="17"/>
        <v>3675.26</v>
      </c>
      <c r="H76" s="15">
        <f t="shared" si="18"/>
        <v>11804.76</v>
      </c>
      <c r="I76" s="15">
        <f t="shared" si="19"/>
        <v>16232</v>
      </c>
      <c r="J76" s="15">
        <f t="shared" si="20"/>
        <v>88.54</v>
      </c>
      <c r="L76" s="40"/>
      <c r="M76" s="41"/>
      <c r="AX76" s="6"/>
      <c r="AY76" s="3"/>
    </row>
    <row r="77" spans="1:52" x14ac:dyDescent="0.3">
      <c r="A77" s="33">
        <v>47</v>
      </c>
      <c r="B77" s="34">
        <v>71750.413656000019</v>
      </c>
      <c r="C77" s="13"/>
      <c r="D77" s="15">
        <f t="shared" si="14"/>
        <v>4305.0200000000004</v>
      </c>
      <c r="E77" s="15">
        <f t="shared" si="15"/>
        <v>67445.39</v>
      </c>
      <c r="F77" s="16">
        <f t="shared" si="16"/>
        <v>3723.21</v>
      </c>
      <c r="G77" s="16">
        <f t="shared" si="17"/>
        <v>3637.11</v>
      </c>
      <c r="H77" s="15">
        <f t="shared" si="18"/>
        <v>11480.07</v>
      </c>
      <c r="I77" s="15">
        <f t="shared" si="19"/>
        <v>15785</v>
      </c>
      <c r="J77" s="15">
        <f t="shared" si="20"/>
        <v>86.1</v>
      </c>
      <c r="L77" s="40"/>
      <c r="M77" s="41"/>
      <c r="AX77" s="6"/>
      <c r="AY77" s="3"/>
    </row>
    <row r="78" spans="1:52" x14ac:dyDescent="0.3">
      <c r="A78" s="33">
        <v>46</v>
      </c>
      <c r="B78" s="34">
        <v>69759.976680000007</v>
      </c>
      <c r="C78" s="13"/>
      <c r="D78" s="15">
        <f t="shared" si="14"/>
        <v>4185.6000000000004</v>
      </c>
      <c r="E78" s="15">
        <f t="shared" si="15"/>
        <v>65574.38</v>
      </c>
      <c r="F78" s="16">
        <f t="shared" si="16"/>
        <v>3683.4</v>
      </c>
      <c r="G78" s="16">
        <f t="shared" si="17"/>
        <v>3599.69</v>
      </c>
      <c r="H78" s="15">
        <f t="shared" si="18"/>
        <v>11161.6</v>
      </c>
      <c r="I78" s="15">
        <f t="shared" si="19"/>
        <v>15347</v>
      </c>
      <c r="J78" s="15">
        <f t="shared" si="20"/>
        <v>83.71</v>
      </c>
      <c r="L78" s="40"/>
      <c r="M78" s="41"/>
      <c r="AX78" s="6"/>
      <c r="AY78" s="3"/>
    </row>
    <row r="79" spans="1:52" x14ac:dyDescent="0.3">
      <c r="A79" s="33">
        <v>45</v>
      </c>
      <c r="B79" s="34">
        <v>67828.453272000013</v>
      </c>
      <c r="C79" s="13"/>
      <c r="D79" s="15">
        <f t="shared" si="14"/>
        <v>4069.71</v>
      </c>
      <c r="E79" s="15">
        <f t="shared" si="15"/>
        <v>63758.74</v>
      </c>
      <c r="F79" s="16">
        <f t="shared" si="16"/>
        <v>3644.77</v>
      </c>
      <c r="G79" s="16">
        <f t="shared" si="17"/>
        <v>3563.37</v>
      </c>
      <c r="H79" s="15">
        <f t="shared" si="18"/>
        <v>10852.55</v>
      </c>
      <c r="I79" s="15">
        <f t="shared" si="19"/>
        <v>14922</v>
      </c>
      <c r="J79" s="15">
        <f t="shared" si="20"/>
        <v>81.400000000000006</v>
      </c>
      <c r="L79" s="40"/>
      <c r="M79" s="41"/>
      <c r="AX79" s="6"/>
      <c r="AY79" s="3"/>
    </row>
    <row r="80" spans="1:52" x14ac:dyDescent="0.3">
      <c r="A80" s="33">
        <v>44</v>
      </c>
      <c r="B80" s="34">
        <v>65998.976580000002</v>
      </c>
      <c r="C80" s="13"/>
      <c r="D80" s="15">
        <f t="shared" si="14"/>
        <v>3959.94</v>
      </c>
      <c r="E80" s="15">
        <f t="shared" si="15"/>
        <v>62039.040000000001</v>
      </c>
      <c r="F80" s="16">
        <f t="shared" si="16"/>
        <v>3608.18</v>
      </c>
      <c r="G80" s="16">
        <f t="shared" si="17"/>
        <v>3528.98</v>
      </c>
      <c r="H80" s="15">
        <f t="shared" si="18"/>
        <v>10559.84</v>
      </c>
      <c r="I80" s="15">
        <f t="shared" si="19"/>
        <v>14520</v>
      </c>
      <c r="J80" s="15">
        <f t="shared" si="20"/>
        <v>79.2</v>
      </c>
      <c r="L80" s="40"/>
      <c r="M80" s="41"/>
      <c r="AX80" s="6"/>
      <c r="AY80" s="3"/>
    </row>
    <row r="81" spans="1:51" x14ac:dyDescent="0.3">
      <c r="A81" s="33">
        <v>43</v>
      </c>
      <c r="B81" s="34">
        <v>64190.540448000007</v>
      </c>
      <c r="C81" s="13"/>
      <c r="D81" s="15">
        <f t="shared" si="14"/>
        <v>3851.43</v>
      </c>
      <c r="E81" s="15">
        <f t="shared" si="15"/>
        <v>60339.11</v>
      </c>
      <c r="F81" s="16">
        <f t="shared" si="16"/>
        <v>3572.01</v>
      </c>
      <c r="G81" s="16">
        <f t="shared" si="17"/>
        <v>3494.98</v>
      </c>
      <c r="H81" s="15">
        <f t="shared" si="18"/>
        <v>10270.49</v>
      </c>
      <c r="I81" s="15">
        <f t="shared" si="19"/>
        <v>14122</v>
      </c>
      <c r="J81" s="15">
        <f t="shared" si="20"/>
        <v>77.03</v>
      </c>
      <c r="L81" s="40"/>
      <c r="M81" s="41"/>
      <c r="AX81" s="6"/>
      <c r="AY81" s="3"/>
    </row>
    <row r="82" spans="1:51" x14ac:dyDescent="0.3">
      <c r="A82" s="33">
        <v>42</v>
      </c>
      <c r="B82" s="34">
        <v>62406.300960000008</v>
      </c>
      <c r="C82" s="13"/>
      <c r="D82" s="15">
        <f t="shared" si="14"/>
        <v>3744.38</v>
      </c>
      <c r="E82" s="15">
        <f t="shared" si="15"/>
        <v>58661.919999999998</v>
      </c>
      <c r="F82" s="16">
        <f t="shared" si="16"/>
        <v>3536.33</v>
      </c>
      <c r="G82" s="16">
        <f t="shared" si="17"/>
        <v>3461.44</v>
      </c>
      <c r="H82" s="15">
        <f t="shared" si="18"/>
        <v>9985.01</v>
      </c>
      <c r="I82" s="15">
        <f t="shared" si="19"/>
        <v>13729</v>
      </c>
      <c r="J82" s="15">
        <f t="shared" si="20"/>
        <v>74.89</v>
      </c>
      <c r="L82" s="40"/>
      <c r="M82" s="41"/>
      <c r="AX82" s="6"/>
      <c r="AY82" s="3"/>
    </row>
    <row r="83" spans="1:51" x14ac:dyDescent="0.3">
      <c r="A83" s="33">
        <v>41</v>
      </c>
      <c r="B83" s="34">
        <v>60746.200776000005</v>
      </c>
      <c r="C83" s="13"/>
      <c r="D83" s="15">
        <f t="shared" si="14"/>
        <v>3644.77</v>
      </c>
      <c r="E83" s="15">
        <f t="shared" si="15"/>
        <v>57101.43</v>
      </c>
      <c r="F83" s="16">
        <f t="shared" si="16"/>
        <v>3503.12</v>
      </c>
      <c r="G83" s="16">
        <f t="shared" si="17"/>
        <v>3430.23</v>
      </c>
      <c r="H83" s="15">
        <f t="shared" si="18"/>
        <v>9719.39</v>
      </c>
      <c r="I83" s="15">
        <f t="shared" si="19"/>
        <v>13364</v>
      </c>
      <c r="J83" s="15">
        <f t="shared" si="20"/>
        <v>72.89</v>
      </c>
      <c r="L83" s="40"/>
      <c r="M83" s="41"/>
      <c r="AX83" s="6"/>
      <c r="AY83" s="3"/>
    </row>
    <row r="84" spans="1:51" x14ac:dyDescent="0.3">
      <c r="A84" s="33">
        <v>40</v>
      </c>
      <c r="B84" s="34">
        <v>59085.048564000004</v>
      </c>
      <c r="C84" s="13"/>
      <c r="D84" s="15">
        <f t="shared" si="14"/>
        <v>3545.1</v>
      </c>
      <c r="E84" s="15">
        <f t="shared" si="15"/>
        <v>55539.95</v>
      </c>
      <c r="F84" s="16">
        <f t="shared" si="16"/>
        <v>3469.9</v>
      </c>
      <c r="G84" s="16">
        <f t="shared" si="17"/>
        <v>3399</v>
      </c>
      <c r="H84" s="15">
        <f t="shared" si="18"/>
        <v>9453.61</v>
      </c>
      <c r="I84" s="15">
        <f t="shared" si="19"/>
        <v>12999</v>
      </c>
      <c r="J84" s="15">
        <f t="shared" si="20"/>
        <v>70.900000000000006</v>
      </c>
      <c r="L84" s="40"/>
      <c r="M84" s="41"/>
      <c r="AX84" s="6"/>
      <c r="AY84" s="3"/>
    </row>
    <row r="85" spans="1:51" x14ac:dyDescent="0.3">
      <c r="A85" s="33">
        <v>39</v>
      </c>
      <c r="B85" s="34">
        <v>57484.913976000003</v>
      </c>
      <c r="C85" s="13"/>
      <c r="D85" s="15">
        <f t="shared" si="14"/>
        <v>3449.09</v>
      </c>
      <c r="E85" s="15">
        <f t="shared" si="15"/>
        <v>54035.82</v>
      </c>
      <c r="F85" s="16">
        <f t="shared" si="16"/>
        <v>3437.9</v>
      </c>
      <c r="G85" s="16">
        <f t="shared" si="17"/>
        <v>3368.92</v>
      </c>
      <c r="H85" s="15">
        <f t="shared" si="18"/>
        <v>9197.59</v>
      </c>
      <c r="I85" s="15">
        <f t="shared" si="19"/>
        <v>12647</v>
      </c>
      <c r="J85" s="15">
        <f t="shared" si="20"/>
        <v>68.98</v>
      </c>
      <c r="L85" s="40"/>
      <c r="M85" s="41"/>
      <c r="AX85" s="6"/>
      <c r="AY85" s="3"/>
    </row>
    <row r="86" spans="1:51" x14ac:dyDescent="0.3">
      <c r="A86" s="33">
        <v>38</v>
      </c>
      <c r="B86" s="34">
        <v>55910.028060000004</v>
      </c>
      <c r="C86" s="13"/>
      <c r="D86" s="15">
        <f t="shared" si="14"/>
        <v>3354.6</v>
      </c>
      <c r="E86" s="15">
        <f t="shared" si="15"/>
        <v>52555.43</v>
      </c>
      <c r="F86" s="16">
        <f t="shared" si="16"/>
        <v>3406.4</v>
      </c>
      <c r="G86" s="16">
        <f t="shared" si="17"/>
        <v>3339.31</v>
      </c>
      <c r="H86" s="15">
        <f t="shared" si="18"/>
        <v>8945.6</v>
      </c>
      <c r="I86" s="15">
        <f t="shared" si="19"/>
        <v>12300</v>
      </c>
      <c r="J86" s="15">
        <f t="shared" si="20"/>
        <v>67.09</v>
      </c>
      <c r="L86" s="40"/>
      <c r="M86" s="41"/>
      <c r="AX86" s="6"/>
      <c r="AY86" s="3"/>
    </row>
    <row r="87" spans="1:51" x14ac:dyDescent="0.3">
      <c r="A87" s="33">
        <v>37</v>
      </c>
      <c r="B87" s="34">
        <v>54418.252356000012</v>
      </c>
      <c r="C87" s="13"/>
      <c r="D87" s="15">
        <f t="shared" si="14"/>
        <v>3265.1</v>
      </c>
      <c r="E87" s="15">
        <f t="shared" si="15"/>
        <v>51153.15</v>
      </c>
      <c r="F87" s="16">
        <f t="shared" si="16"/>
        <v>3376.57</v>
      </c>
      <c r="G87" s="16">
        <f t="shared" si="17"/>
        <v>3311.26</v>
      </c>
      <c r="H87" s="15">
        <f t="shared" si="18"/>
        <v>8706.92</v>
      </c>
      <c r="I87" s="15">
        <f t="shared" si="19"/>
        <v>11972</v>
      </c>
      <c r="J87" s="15">
        <f t="shared" si="20"/>
        <v>65.31</v>
      </c>
      <c r="L87" s="40"/>
      <c r="M87" s="41"/>
      <c r="AX87" s="6"/>
      <c r="AY87" s="3"/>
    </row>
    <row r="88" spans="1:51" x14ac:dyDescent="0.3">
      <c r="A88" s="33">
        <v>36</v>
      </c>
      <c r="B88" s="34">
        <v>52978.026024000006</v>
      </c>
      <c r="C88" s="13"/>
      <c r="D88" s="15">
        <f t="shared" si="14"/>
        <v>3178.68</v>
      </c>
      <c r="E88" s="15">
        <f t="shared" si="15"/>
        <v>49799.35</v>
      </c>
      <c r="F88" s="16">
        <f t="shared" si="16"/>
        <v>3347.76</v>
      </c>
      <c r="G88" s="16">
        <f t="shared" si="17"/>
        <v>3255.95</v>
      </c>
      <c r="H88" s="15">
        <f t="shared" si="18"/>
        <v>8476.48</v>
      </c>
      <c r="I88" s="15">
        <f t="shared" si="19"/>
        <v>11655</v>
      </c>
      <c r="J88" s="15">
        <f t="shared" si="20"/>
        <v>91.81</v>
      </c>
      <c r="L88" s="40"/>
      <c r="M88" s="41"/>
      <c r="AX88" s="6"/>
      <c r="AY88" s="3"/>
    </row>
    <row r="89" spans="1:51" x14ac:dyDescent="0.3">
      <c r="A89" s="33">
        <v>35</v>
      </c>
      <c r="B89" s="34">
        <v>51550.424028000009</v>
      </c>
      <c r="C89" s="13"/>
      <c r="D89" s="15">
        <f t="shared" si="14"/>
        <v>3093.03</v>
      </c>
      <c r="E89" s="15">
        <f t="shared" si="15"/>
        <v>48457.39</v>
      </c>
      <c r="F89" s="16">
        <f t="shared" si="16"/>
        <v>3319.21</v>
      </c>
      <c r="G89" s="16">
        <f t="shared" si="17"/>
        <v>3148.59</v>
      </c>
      <c r="H89" s="15">
        <f t="shared" si="18"/>
        <v>8248.07</v>
      </c>
      <c r="I89" s="15">
        <f t="shared" si="19"/>
        <v>11341</v>
      </c>
      <c r="J89" s="15">
        <f t="shared" si="20"/>
        <v>170.62</v>
      </c>
      <c r="L89" s="40"/>
      <c r="M89" s="41"/>
      <c r="AX89" s="6"/>
      <c r="AY89" s="3"/>
    </row>
    <row r="90" spans="1:51" x14ac:dyDescent="0.3">
      <c r="A90" s="33">
        <v>34</v>
      </c>
      <c r="B90" s="34">
        <v>50192.255880000004</v>
      </c>
      <c r="C90" s="13"/>
      <c r="D90" s="15">
        <f t="shared" si="14"/>
        <v>3011.54</v>
      </c>
      <c r="E90" s="15">
        <f t="shared" si="15"/>
        <v>47180.72</v>
      </c>
      <c r="F90" s="16">
        <f t="shared" si="16"/>
        <v>3287.38</v>
      </c>
      <c r="G90" s="16">
        <f t="shared" si="17"/>
        <v>3046.46</v>
      </c>
      <c r="H90" s="15">
        <f t="shared" si="18"/>
        <v>8030.76</v>
      </c>
      <c r="I90" s="15">
        <f t="shared" si="19"/>
        <v>11042</v>
      </c>
      <c r="J90" s="15">
        <f t="shared" si="20"/>
        <v>240.92</v>
      </c>
      <c r="L90" s="40"/>
      <c r="M90" s="41"/>
      <c r="AX90" s="6"/>
      <c r="AY90" s="3"/>
    </row>
    <row r="91" spans="1:51" x14ac:dyDescent="0.3">
      <c r="A91" s="33">
        <v>33</v>
      </c>
      <c r="B91" s="34">
        <v>48878.272908000006</v>
      </c>
      <c r="C91" s="13"/>
      <c r="D91" s="15">
        <f t="shared" si="14"/>
        <v>2932.7</v>
      </c>
      <c r="E91" s="15">
        <f t="shared" si="15"/>
        <v>45945.57</v>
      </c>
      <c r="F91" s="16">
        <f t="shared" si="16"/>
        <v>3182.26</v>
      </c>
      <c r="G91" s="16">
        <f t="shared" si="17"/>
        <v>2947.65</v>
      </c>
      <c r="H91" s="15">
        <f t="shared" si="18"/>
        <v>7820.52</v>
      </c>
      <c r="I91" s="15">
        <f t="shared" si="19"/>
        <v>10753</v>
      </c>
      <c r="J91" s="15">
        <f t="shared" si="20"/>
        <v>234.61</v>
      </c>
      <c r="L91" s="40"/>
      <c r="M91" s="41"/>
      <c r="AX91" s="6"/>
      <c r="AY91" s="3"/>
    </row>
    <row r="92" spans="1:51" x14ac:dyDescent="0.3">
      <c r="A92" s="33">
        <v>32</v>
      </c>
      <c r="B92" s="34">
        <v>47673.700848</v>
      </c>
      <c r="C92" s="13"/>
      <c r="D92" s="15">
        <f t="shared" si="14"/>
        <v>2860.42</v>
      </c>
      <c r="E92" s="15">
        <f t="shared" si="15"/>
        <v>44813.279999999999</v>
      </c>
      <c r="F92" s="16">
        <f t="shared" si="16"/>
        <v>3085.9</v>
      </c>
      <c r="G92" s="16">
        <f t="shared" si="17"/>
        <v>2857.06</v>
      </c>
      <c r="H92" s="15">
        <f t="shared" si="18"/>
        <v>7627.79</v>
      </c>
      <c r="I92" s="15">
        <f t="shared" si="19"/>
        <v>10488</v>
      </c>
      <c r="J92" s="15">
        <f t="shared" si="20"/>
        <v>228.84</v>
      </c>
      <c r="L92" s="40"/>
      <c r="M92" s="41"/>
      <c r="AX92" s="6"/>
      <c r="AY92" s="3"/>
    </row>
    <row r="93" spans="1:51" x14ac:dyDescent="0.3">
      <c r="A93" s="33">
        <v>31</v>
      </c>
      <c r="B93" s="34">
        <v>46475.440955999999</v>
      </c>
      <c r="C93" s="13"/>
      <c r="D93" s="15">
        <f t="shared" si="14"/>
        <v>2788.53</v>
      </c>
      <c r="E93" s="15">
        <f t="shared" si="15"/>
        <v>43686.91</v>
      </c>
      <c r="F93" s="16">
        <f t="shared" si="16"/>
        <v>2990.04</v>
      </c>
      <c r="G93" s="16">
        <f t="shared" si="17"/>
        <v>2766.95</v>
      </c>
      <c r="H93" s="15">
        <f t="shared" si="18"/>
        <v>7436.07</v>
      </c>
      <c r="I93" s="15">
        <f t="shared" si="19"/>
        <v>10225</v>
      </c>
      <c r="J93" s="15">
        <f t="shared" si="20"/>
        <v>223.09</v>
      </c>
      <c r="L93" s="40"/>
      <c r="M93" s="41"/>
      <c r="AX93" s="6"/>
      <c r="AY93" s="3"/>
    </row>
    <row r="94" spans="1:51" x14ac:dyDescent="0.3">
      <c r="A94" s="33">
        <v>30</v>
      </c>
      <c r="B94" s="34">
        <v>45388.696032000007</v>
      </c>
      <c r="C94" s="13"/>
      <c r="D94" s="15">
        <f t="shared" si="14"/>
        <v>2723.32</v>
      </c>
      <c r="E94" s="15">
        <f t="shared" si="15"/>
        <v>42665.38</v>
      </c>
      <c r="F94" s="16">
        <f t="shared" si="16"/>
        <v>2903.1</v>
      </c>
      <c r="G94" s="16">
        <f t="shared" si="17"/>
        <v>2685.23</v>
      </c>
      <c r="H94" s="15">
        <f t="shared" si="18"/>
        <v>7262.19</v>
      </c>
      <c r="I94" s="15">
        <f t="shared" si="19"/>
        <v>9986</v>
      </c>
      <c r="J94" s="15">
        <f t="shared" si="20"/>
        <v>217.87</v>
      </c>
      <c r="L94" s="40"/>
      <c r="M94" s="41"/>
      <c r="AX94" s="6"/>
      <c r="AY94" s="3"/>
    </row>
    <row r="95" spans="1:51" x14ac:dyDescent="0.3">
      <c r="A95" s="33">
        <v>29</v>
      </c>
      <c r="B95" s="34">
        <v>44312.471388000005</v>
      </c>
      <c r="C95" s="13"/>
      <c r="D95" s="15">
        <f t="shared" si="14"/>
        <v>2658.75</v>
      </c>
      <c r="E95" s="15">
        <f t="shared" si="15"/>
        <v>41653.72</v>
      </c>
      <c r="F95" s="16">
        <f t="shared" si="16"/>
        <v>2817</v>
      </c>
      <c r="G95" s="16">
        <f t="shared" si="17"/>
        <v>2604.3000000000002</v>
      </c>
      <c r="H95" s="15">
        <f t="shared" si="18"/>
        <v>7090</v>
      </c>
      <c r="I95" s="15">
        <f t="shared" si="19"/>
        <v>9749</v>
      </c>
      <c r="J95" s="15">
        <f t="shared" si="20"/>
        <v>212.7</v>
      </c>
      <c r="L95" s="40"/>
      <c r="M95" s="41"/>
      <c r="AX95" s="6"/>
      <c r="AY95" s="3"/>
    </row>
    <row r="96" spans="1:51" x14ac:dyDescent="0.3">
      <c r="A96" s="33">
        <v>28</v>
      </c>
      <c r="B96" s="34">
        <v>43247.819052000006</v>
      </c>
      <c r="C96" s="13"/>
      <c r="D96" s="15">
        <f t="shared" si="14"/>
        <v>2594.87</v>
      </c>
      <c r="E96" s="15">
        <f t="shared" si="15"/>
        <v>40652.949999999997</v>
      </c>
      <c r="F96" s="16">
        <f t="shared" si="16"/>
        <v>2731.83</v>
      </c>
      <c r="G96" s="16">
        <f t="shared" si="17"/>
        <v>2524.2399999999998</v>
      </c>
      <c r="H96" s="15">
        <f t="shared" si="18"/>
        <v>6919.65</v>
      </c>
      <c r="I96" s="15">
        <f t="shared" si="19"/>
        <v>9515</v>
      </c>
      <c r="J96" s="15">
        <f t="shared" si="20"/>
        <v>207.59</v>
      </c>
      <c r="L96" s="40"/>
      <c r="M96" s="41"/>
      <c r="AX96" s="6"/>
      <c r="AY96" s="3"/>
    </row>
    <row r="97" spans="1:51" x14ac:dyDescent="0.3">
      <c r="A97" s="33">
        <v>27</v>
      </c>
      <c r="B97" s="34">
        <v>42249.444480000006</v>
      </c>
      <c r="C97" s="13"/>
      <c r="D97" s="15">
        <f t="shared" si="14"/>
        <v>2534.9699999999998</v>
      </c>
      <c r="E97" s="15">
        <f t="shared" si="15"/>
        <v>39714.47</v>
      </c>
      <c r="F97" s="16">
        <f t="shared" si="16"/>
        <v>2651.96</v>
      </c>
      <c r="G97" s="16">
        <f t="shared" si="17"/>
        <v>2449.16</v>
      </c>
      <c r="H97" s="15">
        <f t="shared" si="18"/>
        <v>6759.91</v>
      </c>
      <c r="I97" s="15">
        <f t="shared" si="19"/>
        <v>9295</v>
      </c>
      <c r="J97" s="15">
        <f t="shared" si="20"/>
        <v>202.8</v>
      </c>
      <c r="L97" s="40"/>
      <c r="M97" s="41"/>
      <c r="AX97" s="6"/>
      <c r="AY97" s="3"/>
    </row>
    <row r="98" spans="1:51" x14ac:dyDescent="0.3">
      <c r="A98" s="33">
        <v>26</v>
      </c>
      <c r="B98" s="34">
        <v>41218.457040000001</v>
      </c>
      <c r="C98" s="13"/>
      <c r="D98" s="15">
        <f t="shared" si="14"/>
        <v>2473.11</v>
      </c>
      <c r="E98" s="15">
        <f t="shared" si="15"/>
        <v>38745.35</v>
      </c>
      <c r="F98" s="16">
        <f t="shared" si="16"/>
        <v>2569.48</v>
      </c>
      <c r="G98" s="16">
        <f t="shared" si="17"/>
        <v>2371.63</v>
      </c>
      <c r="H98" s="15">
        <f t="shared" si="18"/>
        <v>6594.95</v>
      </c>
      <c r="I98" s="15">
        <f t="shared" si="19"/>
        <v>9068</v>
      </c>
      <c r="J98" s="15">
        <f t="shared" si="20"/>
        <v>197.85</v>
      </c>
      <c r="L98" s="40"/>
      <c r="M98" s="41"/>
      <c r="AX98" s="6"/>
      <c r="AY98" s="3"/>
    </row>
    <row r="99" spans="1:51" x14ac:dyDescent="0.3">
      <c r="A99" s="33">
        <v>25</v>
      </c>
      <c r="B99" s="34">
        <v>40281.100092000008</v>
      </c>
      <c r="C99" s="13"/>
      <c r="D99" s="15">
        <f t="shared" si="14"/>
        <v>2416.87</v>
      </c>
      <c r="E99" s="15">
        <f t="shared" si="15"/>
        <v>37864.230000000003</v>
      </c>
      <c r="F99" s="16">
        <f t="shared" si="16"/>
        <v>2494.4899999999998</v>
      </c>
      <c r="G99" s="16">
        <f t="shared" si="17"/>
        <v>2301.14</v>
      </c>
      <c r="H99" s="15">
        <f t="shared" si="18"/>
        <v>6444.98</v>
      </c>
      <c r="I99" s="15">
        <f t="shared" si="19"/>
        <v>8862</v>
      </c>
      <c r="J99" s="15">
        <f t="shared" si="20"/>
        <v>193.35</v>
      </c>
      <c r="L99" s="40"/>
      <c r="M99" s="41"/>
      <c r="AX99" s="6"/>
      <c r="AY99" s="3"/>
    </row>
    <row r="100" spans="1:51" x14ac:dyDescent="0.3">
      <c r="A100" s="33">
        <v>24</v>
      </c>
      <c r="B100" s="34">
        <v>39388.980348000005</v>
      </c>
      <c r="C100" s="13"/>
      <c r="D100" s="15">
        <f t="shared" si="14"/>
        <v>2363.34</v>
      </c>
      <c r="E100" s="15">
        <f t="shared" si="15"/>
        <v>37025.64</v>
      </c>
      <c r="F100" s="16">
        <f t="shared" si="16"/>
        <v>2423.12</v>
      </c>
      <c r="G100" s="16">
        <f t="shared" si="17"/>
        <v>2234.0500000000002</v>
      </c>
      <c r="H100" s="15">
        <f t="shared" si="18"/>
        <v>6302.24</v>
      </c>
      <c r="I100" s="15">
        <f t="shared" si="19"/>
        <v>8666</v>
      </c>
      <c r="J100" s="15">
        <f t="shared" si="20"/>
        <v>189.07</v>
      </c>
      <c r="L100" s="40"/>
      <c r="M100" s="41"/>
      <c r="AX100" s="6"/>
      <c r="AY100" s="3"/>
    </row>
    <row r="101" spans="1:51" x14ac:dyDescent="0.3">
      <c r="A101" s="33">
        <v>23</v>
      </c>
      <c r="B101" s="34">
        <v>38486.340324000004</v>
      </c>
      <c r="C101" s="13"/>
      <c r="D101" s="15">
        <f t="shared" si="14"/>
        <v>2309.1799999999998</v>
      </c>
      <c r="E101" s="15">
        <f t="shared" si="15"/>
        <v>36177.160000000003</v>
      </c>
      <c r="F101" s="16">
        <f t="shared" si="16"/>
        <v>2350.91</v>
      </c>
      <c r="G101" s="16">
        <f t="shared" si="17"/>
        <v>2166.17</v>
      </c>
      <c r="H101" s="15">
        <f t="shared" si="18"/>
        <v>6157.81</v>
      </c>
      <c r="I101" s="15">
        <f t="shared" si="19"/>
        <v>8467</v>
      </c>
      <c r="J101" s="15">
        <f t="shared" si="20"/>
        <v>184.74</v>
      </c>
      <c r="L101" s="40"/>
      <c r="M101" s="41"/>
      <c r="AX101" s="6"/>
      <c r="AY101" s="3"/>
    </row>
    <row r="102" spans="1:51" x14ac:dyDescent="0.3">
      <c r="A102" s="33">
        <v>22</v>
      </c>
      <c r="B102" s="34">
        <v>37638.405756000007</v>
      </c>
      <c r="C102" s="13"/>
      <c r="D102" s="15">
        <f t="shared" si="14"/>
        <v>2258.3000000000002</v>
      </c>
      <c r="E102" s="15">
        <f t="shared" si="15"/>
        <v>35380.11</v>
      </c>
      <c r="F102" s="16">
        <f t="shared" si="16"/>
        <v>2283.0700000000002</v>
      </c>
      <c r="G102" s="16">
        <f t="shared" si="17"/>
        <v>2102.41</v>
      </c>
      <c r="H102" s="15">
        <f t="shared" si="18"/>
        <v>6022.14</v>
      </c>
      <c r="I102" s="15">
        <f t="shared" si="19"/>
        <v>8280</v>
      </c>
      <c r="J102" s="15">
        <f t="shared" si="20"/>
        <v>180.66</v>
      </c>
      <c r="L102" s="40"/>
      <c r="M102" s="41"/>
      <c r="AX102" s="6"/>
      <c r="AY102" s="3"/>
    </row>
    <row r="103" spans="1:51" x14ac:dyDescent="0.3">
      <c r="A103" s="33">
        <v>21</v>
      </c>
      <c r="B103" s="34">
        <v>36799.939440000002</v>
      </c>
      <c r="C103" s="13"/>
      <c r="D103" s="15">
        <f t="shared" si="14"/>
        <v>2208</v>
      </c>
      <c r="E103" s="15">
        <f t="shared" si="15"/>
        <v>34591.94</v>
      </c>
      <c r="F103" s="16">
        <f t="shared" si="16"/>
        <v>2216</v>
      </c>
      <c r="G103" s="16">
        <f t="shared" si="17"/>
        <v>2039.36</v>
      </c>
      <c r="H103" s="15">
        <f t="shared" si="18"/>
        <v>5887.99</v>
      </c>
      <c r="I103" s="15">
        <f t="shared" si="19"/>
        <v>8096</v>
      </c>
      <c r="J103" s="15">
        <f t="shared" si="20"/>
        <v>176.64</v>
      </c>
      <c r="L103" s="40"/>
      <c r="M103" s="41"/>
      <c r="AX103" s="6"/>
      <c r="AY103" s="3"/>
    </row>
    <row r="104" spans="1:51" x14ac:dyDescent="0.3">
      <c r="A104" s="33">
        <v>20</v>
      </c>
      <c r="B104" s="34">
        <v>35983.565712000003</v>
      </c>
      <c r="C104" s="13"/>
      <c r="D104" s="15">
        <f t="shared" ref="D104:D123" si="21">ROUND(PensionableSalary*SAUL_Start_Ee_Conts,2)</f>
        <v>2159.0100000000002</v>
      </c>
      <c r="E104" s="15">
        <f t="shared" si="15"/>
        <v>33824.559999999998</v>
      </c>
      <c r="F104" s="16">
        <f t="shared" ref="F104:F123" si="22">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2150.69</v>
      </c>
      <c r="G104" s="16">
        <f t="shared" ref="G104:G123" si="23">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1977.96</v>
      </c>
      <c r="H104" s="15">
        <f t="shared" ref="H104:H123" si="24">ROUND(PensionableSalary*SAUL_Start_Er_Conts,2)</f>
        <v>5757.37</v>
      </c>
      <c r="I104" s="15">
        <f t="shared" si="19"/>
        <v>7916</v>
      </c>
      <c r="J104" s="15">
        <f t="shared" ref="J104:J123" si="25">ROUND(+Ee_NICs_nonPenSMART-Ee_NICs_PenSmart,2)</f>
        <v>172.73</v>
      </c>
      <c r="L104" s="40"/>
      <c r="M104" s="41"/>
      <c r="AX104" s="6"/>
      <c r="AY104" s="3"/>
    </row>
    <row r="105" spans="1:51" x14ac:dyDescent="0.3">
      <c r="A105" s="33">
        <v>19</v>
      </c>
      <c r="B105" s="34">
        <v>35243.990028</v>
      </c>
      <c r="C105" s="13"/>
      <c r="D105" s="15">
        <f t="shared" si="21"/>
        <v>2114.64</v>
      </c>
      <c r="E105" s="15">
        <f t="shared" si="15"/>
        <v>33129.35</v>
      </c>
      <c r="F105" s="16">
        <f t="shared" si="22"/>
        <v>2091.52</v>
      </c>
      <c r="G105" s="16">
        <f t="shared" si="23"/>
        <v>1922.35</v>
      </c>
      <c r="H105" s="15">
        <f t="shared" si="24"/>
        <v>5639.04</v>
      </c>
      <c r="I105" s="15">
        <f t="shared" si="19"/>
        <v>7754</v>
      </c>
      <c r="J105" s="15">
        <f t="shared" si="25"/>
        <v>169.17</v>
      </c>
      <c r="L105" s="40"/>
      <c r="M105" s="41"/>
      <c r="AX105" s="6"/>
      <c r="AY105" s="3"/>
    </row>
    <row r="106" spans="1:51" x14ac:dyDescent="0.3">
      <c r="A106" s="33">
        <v>18</v>
      </c>
      <c r="B106" s="34">
        <v>34460.229168000005</v>
      </c>
      <c r="C106" s="13"/>
      <c r="D106" s="15">
        <f t="shared" si="21"/>
        <v>2067.61</v>
      </c>
      <c r="E106" s="15">
        <f t="shared" si="15"/>
        <v>32392.62</v>
      </c>
      <c r="F106" s="16">
        <f t="shared" si="22"/>
        <v>2028.82</v>
      </c>
      <c r="G106" s="16">
        <f t="shared" si="23"/>
        <v>1863.41</v>
      </c>
      <c r="H106" s="15">
        <f t="shared" si="24"/>
        <v>5513.64</v>
      </c>
      <c r="I106" s="15">
        <f t="shared" si="19"/>
        <v>7581</v>
      </c>
      <c r="J106" s="15">
        <f t="shared" si="25"/>
        <v>165.41</v>
      </c>
      <c r="L106" s="40"/>
      <c r="M106" s="41"/>
      <c r="AX106" s="6"/>
      <c r="AY106" s="3"/>
    </row>
    <row r="107" spans="1:51" x14ac:dyDescent="0.3">
      <c r="A107" s="33">
        <v>17</v>
      </c>
      <c r="B107" s="34">
        <v>33741.694044000011</v>
      </c>
      <c r="C107" s="13"/>
      <c r="D107" s="15">
        <f t="shared" si="21"/>
        <v>2024.5</v>
      </c>
      <c r="E107" s="15">
        <f t="shared" si="15"/>
        <v>31717.19</v>
      </c>
      <c r="F107" s="16">
        <f t="shared" si="22"/>
        <v>1971.34</v>
      </c>
      <c r="G107" s="16">
        <f t="shared" si="23"/>
        <v>1809.38</v>
      </c>
      <c r="H107" s="15">
        <f t="shared" si="24"/>
        <v>5398.67</v>
      </c>
      <c r="I107" s="15">
        <f t="shared" si="19"/>
        <v>7423</v>
      </c>
      <c r="J107" s="15">
        <f t="shared" si="25"/>
        <v>161.96</v>
      </c>
      <c r="L107" s="40"/>
      <c r="M107" s="41"/>
      <c r="AX107" s="6"/>
      <c r="AY107" s="3"/>
    </row>
    <row r="108" spans="1:51" x14ac:dyDescent="0.3">
      <c r="A108" s="33">
        <v>16</v>
      </c>
      <c r="B108" s="34">
        <v>33067.344096000001</v>
      </c>
      <c r="C108" s="13"/>
      <c r="D108" s="15">
        <f t="shared" si="21"/>
        <v>1984.04</v>
      </c>
      <c r="E108" s="15">
        <f t="shared" si="15"/>
        <v>31083.3</v>
      </c>
      <c r="F108" s="16">
        <f t="shared" si="22"/>
        <v>1917.39</v>
      </c>
      <c r="G108" s="16">
        <f t="shared" si="23"/>
        <v>1758.66</v>
      </c>
      <c r="H108" s="15">
        <f t="shared" si="24"/>
        <v>5290.78</v>
      </c>
      <c r="I108" s="15">
        <f t="shared" si="19"/>
        <v>7275</v>
      </c>
      <c r="J108" s="15">
        <f t="shared" si="25"/>
        <v>158.72999999999999</v>
      </c>
      <c r="L108" s="40"/>
      <c r="M108" s="41"/>
      <c r="AX108" s="6"/>
      <c r="AY108" s="3"/>
    </row>
    <row r="109" spans="1:51" x14ac:dyDescent="0.3">
      <c r="A109" s="33">
        <v>15</v>
      </c>
      <c r="B109" s="34">
        <v>32392.994148000005</v>
      </c>
      <c r="C109" s="13"/>
      <c r="D109" s="15">
        <f t="shared" si="21"/>
        <v>1943.58</v>
      </c>
      <c r="E109" s="15">
        <f t="shared" si="15"/>
        <v>30449.41</v>
      </c>
      <c r="F109" s="16">
        <f t="shared" si="22"/>
        <v>1863.44</v>
      </c>
      <c r="G109" s="16">
        <f t="shared" si="23"/>
        <v>1707.95</v>
      </c>
      <c r="H109" s="15">
        <f t="shared" si="24"/>
        <v>5182.88</v>
      </c>
      <c r="I109" s="15">
        <f t="shared" si="19"/>
        <v>7126</v>
      </c>
      <c r="J109" s="15">
        <f t="shared" si="25"/>
        <v>155.49</v>
      </c>
      <c r="L109" s="40"/>
      <c r="M109" s="41"/>
      <c r="AX109" s="6"/>
      <c r="AY109" s="3"/>
    </row>
    <row r="110" spans="1:51" x14ac:dyDescent="0.3">
      <c r="A110" s="33">
        <v>14</v>
      </c>
      <c r="B110" s="34">
        <v>31718.644200000002</v>
      </c>
      <c r="C110" s="13"/>
      <c r="D110" s="15">
        <f t="shared" si="21"/>
        <v>1903.12</v>
      </c>
      <c r="E110" s="15">
        <f t="shared" si="15"/>
        <v>29815.52</v>
      </c>
      <c r="F110" s="16">
        <f t="shared" si="22"/>
        <v>1809.49</v>
      </c>
      <c r="G110" s="16">
        <f t="shared" si="23"/>
        <v>1657.24</v>
      </c>
      <c r="H110" s="15">
        <f t="shared" si="24"/>
        <v>5074.9799999999996</v>
      </c>
      <c r="I110" s="15">
        <f t="shared" si="19"/>
        <v>6978</v>
      </c>
      <c r="J110" s="15">
        <f t="shared" si="25"/>
        <v>152.25</v>
      </c>
      <c r="L110" s="40"/>
      <c r="M110" s="41"/>
      <c r="AX110" s="6"/>
      <c r="AY110" s="3"/>
    </row>
    <row r="111" spans="1:51" x14ac:dyDescent="0.3">
      <c r="A111" s="33">
        <v>13</v>
      </c>
      <c r="B111" s="34">
        <v>31120.040268000001</v>
      </c>
      <c r="C111" s="13"/>
      <c r="D111" s="15">
        <f t="shared" si="21"/>
        <v>1867.2</v>
      </c>
      <c r="E111" s="15">
        <f t="shared" si="15"/>
        <v>29252.84</v>
      </c>
      <c r="F111" s="16">
        <f t="shared" si="22"/>
        <v>1761.6</v>
      </c>
      <c r="G111" s="16">
        <f t="shared" si="23"/>
        <v>1612.23</v>
      </c>
      <c r="H111" s="15">
        <f t="shared" si="24"/>
        <v>4979.21</v>
      </c>
      <c r="I111" s="15">
        <f t="shared" si="19"/>
        <v>6846</v>
      </c>
      <c r="J111" s="15">
        <f t="shared" si="25"/>
        <v>149.37</v>
      </c>
      <c r="L111" s="40"/>
      <c r="M111" s="41"/>
      <c r="AX111" s="6"/>
      <c r="AY111" s="3"/>
    </row>
    <row r="112" spans="1:51" x14ac:dyDescent="0.3">
      <c r="A112" s="33">
        <v>12</v>
      </c>
      <c r="B112" s="34">
        <v>30521.436336000006</v>
      </c>
      <c r="C112" s="13"/>
      <c r="D112" s="15">
        <f t="shared" si="21"/>
        <v>1831.29</v>
      </c>
      <c r="E112" s="15">
        <f t="shared" si="15"/>
        <v>28690.15</v>
      </c>
      <c r="F112" s="16">
        <f t="shared" si="22"/>
        <v>1713.71</v>
      </c>
      <c r="G112" s="16">
        <f t="shared" si="23"/>
        <v>1567.21</v>
      </c>
      <c r="H112" s="15">
        <f t="shared" si="24"/>
        <v>4883.43</v>
      </c>
      <c r="I112" s="15">
        <f t="shared" si="19"/>
        <v>6715</v>
      </c>
      <c r="J112" s="15">
        <f t="shared" si="25"/>
        <v>146.5</v>
      </c>
      <c r="L112" s="40"/>
      <c r="M112" s="41"/>
      <c r="AX112" s="6"/>
      <c r="AY112" s="3"/>
    </row>
    <row r="113" spans="1:51" x14ac:dyDescent="0.3">
      <c r="A113" s="33">
        <v>11</v>
      </c>
      <c r="B113" s="34">
        <v>29943.872964000006</v>
      </c>
      <c r="C113" s="13"/>
      <c r="D113" s="15">
        <f t="shared" si="21"/>
        <v>1796.63</v>
      </c>
      <c r="E113" s="15">
        <f t="shared" si="15"/>
        <v>28147.24</v>
      </c>
      <c r="F113" s="16">
        <f t="shared" si="22"/>
        <v>1667.51</v>
      </c>
      <c r="G113" s="16">
        <f t="shared" si="23"/>
        <v>1523.78</v>
      </c>
      <c r="H113" s="15">
        <f t="shared" si="24"/>
        <v>4791.0200000000004</v>
      </c>
      <c r="I113" s="15">
        <f t="shared" si="19"/>
        <v>6588</v>
      </c>
      <c r="J113" s="15">
        <f t="shared" si="25"/>
        <v>143.72999999999999</v>
      </c>
      <c r="L113" s="40"/>
      <c r="M113" s="41"/>
      <c r="AX113" s="6"/>
      <c r="AY113" s="3"/>
    </row>
    <row r="114" spans="1:51" x14ac:dyDescent="0.3">
      <c r="A114" s="33">
        <v>10</v>
      </c>
      <c r="B114" s="34">
        <v>29346.321060000002</v>
      </c>
      <c r="C114" s="13"/>
      <c r="D114" s="15">
        <f t="shared" si="21"/>
        <v>1760.78</v>
      </c>
      <c r="E114" s="15">
        <f t="shared" si="15"/>
        <v>27585.54</v>
      </c>
      <c r="F114" s="16">
        <f t="shared" si="22"/>
        <v>1619.71</v>
      </c>
      <c r="G114" s="16">
        <f t="shared" si="23"/>
        <v>1478.84</v>
      </c>
      <c r="H114" s="15">
        <f t="shared" si="24"/>
        <v>4695.41</v>
      </c>
      <c r="I114" s="15">
        <f t="shared" si="19"/>
        <v>6456</v>
      </c>
      <c r="J114" s="15">
        <f t="shared" si="25"/>
        <v>140.87</v>
      </c>
      <c r="L114" s="40"/>
      <c r="M114" s="41"/>
      <c r="AX114" s="6"/>
      <c r="AY114" s="3"/>
    </row>
    <row r="115" spans="1:51" x14ac:dyDescent="0.3">
      <c r="A115" s="33">
        <v>9</v>
      </c>
      <c r="B115" s="34">
        <v>28812.942864000004</v>
      </c>
      <c r="C115" s="13"/>
      <c r="D115" s="15">
        <f t="shared" si="21"/>
        <v>1728.78</v>
      </c>
      <c r="E115" s="15">
        <f t="shared" si="15"/>
        <v>27084.16</v>
      </c>
      <c r="F115" s="16">
        <f t="shared" si="22"/>
        <v>1577.04</v>
      </c>
      <c r="G115" s="16">
        <f t="shared" si="23"/>
        <v>1438.73</v>
      </c>
      <c r="H115" s="15">
        <f t="shared" si="24"/>
        <v>4610.07</v>
      </c>
      <c r="I115" s="15">
        <f t="shared" si="19"/>
        <v>6339</v>
      </c>
      <c r="J115" s="15">
        <f t="shared" si="25"/>
        <v>138.31</v>
      </c>
      <c r="L115" s="40"/>
      <c r="M115" s="41"/>
      <c r="AX115" s="6"/>
      <c r="AY115" s="3"/>
    </row>
    <row r="116" spans="1:51" x14ac:dyDescent="0.3">
      <c r="A116" s="33">
        <v>8</v>
      </c>
      <c r="B116" s="34">
        <v>28258.524108000001</v>
      </c>
      <c r="C116" s="13"/>
      <c r="D116" s="15">
        <f t="shared" si="21"/>
        <v>1695.51</v>
      </c>
      <c r="E116" s="15">
        <f t="shared" si="15"/>
        <v>26563.01</v>
      </c>
      <c r="F116" s="16">
        <f t="shared" si="22"/>
        <v>1532.68</v>
      </c>
      <c r="G116" s="16">
        <f t="shared" si="23"/>
        <v>1397.04</v>
      </c>
      <c r="H116" s="15">
        <f t="shared" si="24"/>
        <v>4521.3599999999997</v>
      </c>
      <c r="I116" s="15">
        <f t="shared" si="19"/>
        <v>6217</v>
      </c>
      <c r="J116" s="15">
        <f t="shared" si="25"/>
        <v>135.63999999999999</v>
      </c>
      <c r="L116" s="40"/>
      <c r="M116" s="41"/>
      <c r="AX116" s="6"/>
      <c r="AY116" s="3"/>
    </row>
    <row r="117" spans="1:51" x14ac:dyDescent="0.3">
      <c r="A117" s="33">
        <v>7</v>
      </c>
      <c r="B117" s="34">
        <v>27747.238500000003</v>
      </c>
      <c r="C117" s="13"/>
      <c r="D117" s="15">
        <f t="shared" si="21"/>
        <v>1664.83</v>
      </c>
      <c r="E117" s="15">
        <f t="shared" si="15"/>
        <v>26082.41</v>
      </c>
      <c r="F117" s="16">
        <f t="shared" si="22"/>
        <v>1491.78</v>
      </c>
      <c r="G117" s="16">
        <f t="shared" si="23"/>
        <v>1358.59</v>
      </c>
      <c r="H117" s="15">
        <f t="shared" si="24"/>
        <v>4439.5600000000004</v>
      </c>
      <c r="I117" s="15">
        <f t="shared" si="19"/>
        <v>6104</v>
      </c>
      <c r="J117" s="15">
        <f t="shared" si="25"/>
        <v>133.19</v>
      </c>
      <c r="L117" s="40"/>
      <c r="M117" s="41"/>
      <c r="AX117" s="6"/>
      <c r="AY117" s="3"/>
    </row>
    <row r="118" spans="1:51" x14ac:dyDescent="0.3">
      <c r="A118" s="33">
        <v>6</v>
      </c>
      <c r="B118" s="34">
        <v>27246.473172000002</v>
      </c>
      <c r="C118" s="13"/>
      <c r="D118" s="15">
        <f t="shared" si="21"/>
        <v>1634.79</v>
      </c>
      <c r="E118" s="15">
        <f t="shared" si="15"/>
        <v>25611.68</v>
      </c>
      <c r="F118" s="16">
        <f t="shared" si="22"/>
        <v>1451.72</v>
      </c>
      <c r="G118" s="16">
        <f t="shared" si="23"/>
        <v>1320.93</v>
      </c>
      <c r="H118" s="15">
        <f t="shared" si="24"/>
        <v>4359.4399999999996</v>
      </c>
      <c r="I118" s="15">
        <f t="shared" si="19"/>
        <v>5994</v>
      </c>
      <c r="J118" s="15">
        <f t="shared" si="25"/>
        <v>130.79</v>
      </c>
      <c r="L118" s="40"/>
      <c r="M118" s="41"/>
      <c r="AX118" s="6"/>
      <c r="AY118" s="3"/>
    </row>
    <row r="119" spans="1:51" x14ac:dyDescent="0.3">
      <c r="A119" s="33">
        <v>5</v>
      </c>
      <c r="B119" s="34">
        <v>26810.933580000004</v>
      </c>
      <c r="C119" s="13"/>
      <c r="D119" s="15">
        <f t="shared" si="21"/>
        <v>1608.66</v>
      </c>
      <c r="E119" s="15">
        <f t="shared" si="15"/>
        <v>25202.27</v>
      </c>
      <c r="F119" s="16">
        <f t="shared" si="22"/>
        <v>1416.87</v>
      </c>
      <c r="G119" s="16">
        <f t="shared" si="23"/>
        <v>1288.18</v>
      </c>
      <c r="H119" s="15">
        <f t="shared" si="24"/>
        <v>4289.75</v>
      </c>
      <c r="I119" s="15">
        <f t="shared" si="19"/>
        <v>5898</v>
      </c>
      <c r="J119" s="15">
        <f t="shared" si="25"/>
        <v>128.69</v>
      </c>
      <c r="L119" s="40"/>
      <c r="M119" s="41"/>
      <c r="AX119" s="6"/>
      <c r="AY119" s="3"/>
    </row>
    <row r="120" spans="1:51" x14ac:dyDescent="0.3">
      <c r="A120" s="74">
        <v>4</v>
      </c>
      <c r="B120" s="34"/>
      <c r="C120" s="13"/>
      <c r="D120" s="15"/>
      <c r="E120" s="15"/>
      <c r="F120" s="16"/>
      <c r="G120" s="16"/>
      <c r="H120" s="15"/>
      <c r="I120" s="15"/>
      <c r="J120" s="15"/>
      <c r="L120" s="40"/>
      <c r="M120" s="41"/>
      <c r="AX120" s="6"/>
      <c r="AY120" s="3"/>
    </row>
    <row r="121" spans="1:51" x14ac:dyDescent="0.3">
      <c r="A121" s="33">
        <v>3</v>
      </c>
      <c r="B121" s="34">
        <v>26344.885176</v>
      </c>
      <c r="C121" s="13"/>
      <c r="D121" s="15">
        <f t="shared" si="21"/>
        <v>1580.69</v>
      </c>
      <c r="E121" s="15">
        <f t="shared" si="15"/>
        <v>24764.2</v>
      </c>
      <c r="F121" s="16">
        <f t="shared" si="22"/>
        <v>1379.59</v>
      </c>
      <c r="G121" s="16">
        <f t="shared" si="23"/>
        <v>1253.1400000000001</v>
      </c>
      <c r="H121" s="15">
        <f t="shared" si="24"/>
        <v>4215.18</v>
      </c>
      <c r="I121" s="15">
        <f t="shared" si="19"/>
        <v>5796</v>
      </c>
      <c r="J121" s="15">
        <f t="shared" si="25"/>
        <v>126.45</v>
      </c>
      <c r="L121" s="40"/>
      <c r="M121" s="41"/>
      <c r="AX121" s="6"/>
      <c r="AY121" s="3"/>
    </row>
    <row r="122" spans="1:51" x14ac:dyDescent="0.3">
      <c r="A122" s="33">
        <v>2</v>
      </c>
      <c r="B122" s="34">
        <v>26040.849084000001</v>
      </c>
      <c r="C122" s="13"/>
      <c r="D122" s="15">
        <f t="shared" si="21"/>
        <v>1562.45</v>
      </c>
      <c r="E122" s="15">
        <f t="shared" si="15"/>
        <v>24478.400000000001</v>
      </c>
      <c r="F122" s="16">
        <f t="shared" si="22"/>
        <v>1355.27</v>
      </c>
      <c r="G122" s="16">
        <f t="shared" si="23"/>
        <v>1230.27</v>
      </c>
      <c r="H122" s="15">
        <f t="shared" si="24"/>
        <v>4166.54</v>
      </c>
      <c r="I122" s="15">
        <f t="shared" si="19"/>
        <v>5729</v>
      </c>
      <c r="J122" s="15">
        <f t="shared" si="25"/>
        <v>125</v>
      </c>
      <c r="L122" s="40"/>
      <c r="M122" s="41"/>
      <c r="AX122" s="6"/>
      <c r="AY122" s="3"/>
    </row>
    <row r="123" spans="1:51" x14ac:dyDescent="0.3">
      <c r="A123" s="35">
        <v>1</v>
      </c>
      <c r="B123" s="36">
        <v>25832.547540000003</v>
      </c>
      <c r="C123" s="18"/>
      <c r="D123" s="15">
        <f t="shared" si="21"/>
        <v>1549.95</v>
      </c>
      <c r="E123" s="15">
        <f t="shared" si="15"/>
        <v>24282.6</v>
      </c>
      <c r="F123" s="21">
        <f t="shared" si="22"/>
        <v>1338.6</v>
      </c>
      <c r="G123" s="21">
        <f t="shared" si="23"/>
        <v>1214.6099999999999</v>
      </c>
      <c r="H123" s="15">
        <f t="shared" si="24"/>
        <v>4133.21</v>
      </c>
      <c r="I123" s="15">
        <f t="shared" si="19"/>
        <v>5683</v>
      </c>
      <c r="J123" s="20">
        <f t="shared" si="25"/>
        <v>123.99</v>
      </c>
      <c r="L123" s="40"/>
      <c r="M123" s="41"/>
      <c r="AX123" s="6"/>
      <c r="AY123" s="3"/>
    </row>
    <row r="124" spans="1:51" x14ac:dyDescent="0.3">
      <c r="A124" s="106"/>
      <c r="B124" s="107"/>
      <c r="C124" s="107"/>
      <c r="D124" s="107"/>
      <c r="E124" s="107"/>
      <c r="F124" s="107"/>
      <c r="G124" s="107"/>
      <c r="H124" s="107"/>
      <c r="I124" s="107"/>
      <c r="J124" s="107"/>
    </row>
    <row r="125" spans="1:51" ht="27" customHeight="1" x14ac:dyDescent="0.3">
      <c r="A125" s="103" t="s">
        <v>69</v>
      </c>
      <c r="B125" s="115"/>
      <c r="C125" s="115"/>
      <c r="D125" s="115"/>
      <c r="E125" s="115"/>
      <c r="F125" s="115"/>
      <c r="G125" s="115"/>
      <c r="H125" s="115"/>
      <c r="I125" s="115"/>
      <c r="J125" s="115"/>
    </row>
    <row r="126" spans="1:51" x14ac:dyDescent="0.3"/>
    <row r="127" spans="1:51" ht="27" customHeight="1" x14ac:dyDescent="0.3">
      <c r="A127" s="111" t="s">
        <v>75</v>
      </c>
      <c r="B127" s="111"/>
      <c r="C127" s="111"/>
      <c r="D127" s="111"/>
      <c r="E127" s="111"/>
      <c r="F127" s="111"/>
      <c r="G127" s="111"/>
      <c r="H127" s="111"/>
      <c r="I127" s="111"/>
      <c r="J127" s="111"/>
    </row>
    <row r="128" spans="1:51" ht="15.75" customHeight="1" x14ac:dyDescent="0.3">
      <c r="A128" s="108" t="s">
        <v>76</v>
      </c>
      <c r="B128" s="112"/>
      <c r="C128" s="112"/>
      <c r="D128" s="112"/>
      <c r="E128" s="112"/>
      <c r="F128" s="112"/>
      <c r="G128" s="112"/>
      <c r="H128" s="112"/>
      <c r="I128" s="112"/>
      <c r="J128" s="112"/>
    </row>
    <row r="129" spans="1:13" x14ac:dyDescent="0.3">
      <c r="A129" s="106"/>
      <c r="B129" s="107"/>
      <c r="C129" s="107"/>
      <c r="D129" s="107"/>
      <c r="E129" s="107"/>
      <c r="F129" s="107"/>
      <c r="G129" s="107"/>
      <c r="H129" s="107"/>
      <c r="I129" s="107"/>
      <c r="J129" s="107"/>
    </row>
    <row r="130" spans="1:13" ht="57.5" x14ac:dyDescent="0.3">
      <c r="A130" s="24" t="s">
        <v>0</v>
      </c>
      <c r="B130" s="22" t="s">
        <v>2</v>
      </c>
      <c r="C130" s="23"/>
      <c r="D130" s="24" t="str">
        <f>"Employee standard Contribution on salary at "&amp;TEXT(SAUL_Start_Ee_Conts,"0%")&amp;" (corresponds to column A of the PensionSMART Ts &amp; Cs)"</f>
        <v>Employee standard Contribution on salary at 6% (corresponds to column A of the PensionSMART Ts &amp; Cs)</v>
      </c>
      <c r="E130" s="24" t="s">
        <v>3</v>
      </c>
      <c r="F130" s="25" t="s">
        <v>38</v>
      </c>
      <c r="G130" s="25" t="s">
        <v>5</v>
      </c>
      <c r="H130" s="24" t="str">
        <f>"Employer's standard contribution at "&amp;TEXT(SAUL_Start_Er_Conts,"0%")&amp;" would be (corresponds to column B of the PensionSMART Ts &amp; Cs)"</f>
        <v>Employer's standard contribution at 16% would be (corresponds to column B of the PensionSMART Ts &amp; Cs)</v>
      </c>
      <c r="I130" s="24" t="s">
        <v>39</v>
      </c>
      <c r="J130" s="24" t="s">
        <v>1</v>
      </c>
    </row>
    <row r="131" spans="1:13" x14ac:dyDescent="0.3">
      <c r="A131" s="33">
        <v>29</v>
      </c>
      <c r="B131" s="34">
        <v>80147.701152000009</v>
      </c>
      <c r="C131" s="13"/>
      <c r="D131" s="15">
        <f t="shared" ref="D131:D146" si="26">ROUND(PensionableSalary*SAUL_Start_Ee_Conts,2)</f>
        <v>4808.8599999999997</v>
      </c>
      <c r="E131" s="15">
        <f t="shared" ref="E131:E159" si="27">ROUND(+PensionableSalary-Ee_StandardConts,2)</f>
        <v>75338.84</v>
      </c>
      <c r="F131" s="16">
        <f t="shared" ref="F131:F159" si="28">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3891.15</v>
      </c>
      <c r="G131" s="16">
        <f t="shared" ref="G131:G159" si="29">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3794.98</v>
      </c>
      <c r="H131" s="15">
        <f t="shared" ref="H131:H146" si="30">ROUND(PensionableSalary*SAUL_Start_Er_Conts,2)</f>
        <v>12823.63</v>
      </c>
      <c r="I131" s="15">
        <f t="shared" ref="I131:I159" si="31">ROUND(Ee_StandardConts+Er_StandardCont,0)</f>
        <v>17632</v>
      </c>
      <c r="J131" s="15">
        <f t="shared" ref="J131:J159" si="32">ROUND(+Ee_NICs_nonPenSMART-Ee_NICs_PenSmart,2)</f>
        <v>96.17</v>
      </c>
      <c r="L131" s="40"/>
      <c r="M131" s="41"/>
    </row>
    <row r="132" spans="1:13" x14ac:dyDescent="0.3">
      <c r="A132" s="33">
        <v>28</v>
      </c>
      <c r="B132" s="34">
        <v>76872.737988000008</v>
      </c>
      <c r="C132" s="13"/>
      <c r="D132" s="15">
        <f t="shared" si="26"/>
        <v>4612.3599999999997</v>
      </c>
      <c r="E132" s="15">
        <f t="shared" si="27"/>
        <v>72260.38</v>
      </c>
      <c r="F132" s="16">
        <f t="shared" si="28"/>
        <v>3825.65</v>
      </c>
      <c r="G132" s="16">
        <f t="shared" si="29"/>
        <v>3733.41</v>
      </c>
      <c r="H132" s="15">
        <f t="shared" si="30"/>
        <v>12299.64</v>
      </c>
      <c r="I132" s="15">
        <f t="shared" si="31"/>
        <v>16912</v>
      </c>
      <c r="J132" s="15">
        <f t="shared" si="32"/>
        <v>92.24</v>
      </c>
      <c r="L132" s="40"/>
      <c r="M132" s="41"/>
    </row>
    <row r="133" spans="1:13" x14ac:dyDescent="0.3">
      <c r="A133" s="33">
        <v>27</v>
      </c>
      <c r="B133" s="34">
        <v>73732.434408000001</v>
      </c>
      <c r="C133" s="13"/>
      <c r="D133" s="15">
        <f t="shared" si="26"/>
        <v>4423.95</v>
      </c>
      <c r="E133" s="15">
        <f t="shared" si="27"/>
        <v>69308.479999999996</v>
      </c>
      <c r="F133" s="16">
        <f t="shared" si="28"/>
        <v>3762.85</v>
      </c>
      <c r="G133" s="16">
        <f t="shared" si="29"/>
        <v>3674.37</v>
      </c>
      <c r="H133" s="15">
        <f t="shared" si="30"/>
        <v>11797.19</v>
      </c>
      <c r="I133" s="15">
        <f t="shared" si="31"/>
        <v>16221</v>
      </c>
      <c r="J133" s="15">
        <f t="shared" si="32"/>
        <v>88.48</v>
      </c>
      <c r="L133" s="40"/>
      <c r="M133" s="41"/>
    </row>
    <row r="134" spans="1:13" x14ac:dyDescent="0.3">
      <c r="A134" s="33">
        <v>26</v>
      </c>
      <c r="B134" s="34">
        <v>70718.374188000002</v>
      </c>
      <c r="C134" s="13"/>
      <c r="D134" s="15">
        <f t="shared" si="26"/>
        <v>4243.1000000000004</v>
      </c>
      <c r="E134" s="15">
        <f t="shared" si="27"/>
        <v>66475.27</v>
      </c>
      <c r="F134" s="16">
        <f t="shared" si="28"/>
        <v>3702.57</v>
      </c>
      <c r="G134" s="16">
        <f t="shared" si="29"/>
        <v>3617.71</v>
      </c>
      <c r="H134" s="15">
        <f t="shared" si="30"/>
        <v>11314.94</v>
      </c>
      <c r="I134" s="15">
        <f t="shared" si="31"/>
        <v>15558</v>
      </c>
      <c r="J134" s="15">
        <f t="shared" si="32"/>
        <v>84.86</v>
      </c>
      <c r="L134" s="40"/>
      <c r="M134" s="41"/>
    </row>
    <row r="135" spans="1:13" x14ac:dyDescent="0.3">
      <c r="A135" s="33">
        <v>25</v>
      </c>
      <c r="B135" s="34">
        <v>67840.025580000016</v>
      </c>
      <c r="C135" s="13"/>
      <c r="D135" s="15">
        <f t="shared" si="26"/>
        <v>4070.4</v>
      </c>
      <c r="E135" s="15">
        <f t="shared" si="27"/>
        <v>63769.63</v>
      </c>
      <c r="F135" s="16">
        <f t="shared" si="28"/>
        <v>3645</v>
      </c>
      <c r="G135" s="16">
        <f t="shared" si="29"/>
        <v>3563.59</v>
      </c>
      <c r="H135" s="15">
        <f t="shared" si="30"/>
        <v>10854.4</v>
      </c>
      <c r="I135" s="15">
        <f t="shared" si="31"/>
        <v>14925</v>
      </c>
      <c r="J135" s="15">
        <f t="shared" si="32"/>
        <v>81.41</v>
      </c>
      <c r="L135" s="40"/>
      <c r="M135" s="41"/>
    </row>
    <row r="136" spans="1:13" x14ac:dyDescent="0.3">
      <c r="A136" s="33">
        <v>24</v>
      </c>
      <c r="B136" s="34">
        <v>65073.191940000004</v>
      </c>
      <c r="C136" s="13"/>
      <c r="D136" s="15">
        <f t="shared" si="26"/>
        <v>3904.39</v>
      </c>
      <c r="E136" s="15">
        <f t="shared" si="27"/>
        <v>61168.800000000003</v>
      </c>
      <c r="F136" s="16">
        <f t="shared" si="28"/>
        <v>3589.66</v>
      </c>
      <c r="G136" s="16">
        <f t="shared" si="29"/>
        <v>3511.58</v>
      </c>
      <c r="H136" s="15">
        <f t="shared" si="30"/>
        <v>10411.709999999999</v>
      </c>
      <c r="I136" s="15">
        <f t="shared" si="31"/>
        <v>14316</v>
      </c>
      <c r="J136" s="15">
        <f t="shared" si="32"/>
        <v>78.08</v>
      </c>
      <c r="L136" s="40"/>
      <c r="M136" s="41"/>
    </row>
    <row r="137" spans="1:13" x14ac:dyDescent="0.3">
      <c r="A137" s="33">
        <v>23</v>
      </c>
      <c r="B137" s="34">
        <v>62432.601660000008</v>
      </c>
      <c r="C137" s="13"/>
      <c r="D137" s="15">
        <f t="shared" si="26"/>
        <v>3745.96</v>
      </c>
      <c r="E137" s="15">
        <f t="shared" si="27"/>
        <v>58686.64</v>
      </c>
      <c r="F137" s="16">
        <f t="shared" si="28"/>
        <v>3536.85</v>
      </c>
      <c r="G137" s="16">
        <f t="shared" si="29"/>
        <v>3461.93</v>
      </c>
      <c r="H137" s="15">
        <f t="shared" si="30"/>
        <v>9989.2199999999993</v>
      </c>
      <c r="I137" s="15">
        <f t="shared" si="31"/>
        <v>13735</v>
      </c>
      <c r="J137" s="15">
        <f t="shared" si="32"/>
        <v>74.92</v>
      </c>
      <c r="L137" s="40"/>
      <c r="M137" s="41"/>
    </row>
    <row r="138" spans="1:13" x14ac:dyDescent="0.3">
      <c r="A138" s="33">
        <v>22</v>
      </c>
      <c r="B138" s="34">
        <v>59903.526348000007</v>
      </c>
      <c r="C138" s="13"/>
      <c r="D138" s="15">
        <f t="shared" si="26"/>
        <v>3594.21</v>
      </c>
      <c r="E138" s="15">
        <f t="shared" si="27"/>
        <v>56309.32</v>
      </c>
      <c r="F138" s="16">
        <f t="shared" si="28"/>
        <v>3486.27</v>
      </c>
      <c r="G138" s="16">
        <f t="shared" si="29"/>
        <v>3414.39</v>
      </c>
      <c r="H138" s="15">
        <f t="shared" si="30"/>
        <v>9584.56</v>
      </c>
      <c r="I138" s="15">
        <f t="shared" si="31"/>
        <v>13179</v>
      </c>
      <c r="J138" s="15">
        <f t="shared" si="32"/>
        <v>71.88</v>
      </c>
      <c r="L138" s="40"/>
      <c r="M138" s="41"/>
    </row>
    <row r="139" spans="1:13" x14ac:dyDescent="0.3">
      <c r="A139" s="33">
        <v>21</v>
      </c>
      <c r="B139" s="34">
        <v>57472.289640000003</v>
      </c>
      <c r="C139" s="13"/>
      <c r="D139" s="15">
        <f t="shared" si="26"/>
        <v>3448.34</v>
      </c>
      <c r="E139" s="15">
        <f t="shared" si="27"/>
        <v>54023.95</v>
      </c>
      <c r="F139" s="16">
        <f t="shared" si="28"/>
        <v>3437.65</v>
      </c>
      <c r="G139" s="16">
        <f t="shared" si="29"/>
        <v>3368.68</v>
      </c>
      <c r="H139" s="15">
        <f t="shared" si="30"/>
        <v>9195.57</v>
      </c>
      <c r="I139" s="15">
        <f t="shared" si="31"/>
        <v>12644</v>
      </c>
      <c r="J139" s="15">
        <f t="shared" si="32"/>
        <v>68.97</v>
      </c>
      <c r="L139" s="40"/>
      <c r="M139" s="41"/>
    </row>
    <row r="140" spans="1:13" x14ac:dyDescent="0.3">
      <c r="A140" s="33">
        <v>20</v>
      </c>
      <c r="B140" s="34">
        <v>55144.151676000009</v>
      </c>
      <c r="C140" s="13"/>
      <c r="D140" s="15">
        <f t="shared" si="26"/>
        <v>3308.65</v>
      </c>
      <c r="E140" s="15">
        <f t="shared" si="27"/>
        <v>51835.5</v>
      </c>
      <c r="F140" s="16">
        <f t="shared" si="28"/>
        <v>3391.08</v>
      </c>
      <c r="G140" s="16">
        <f t="shared" si="29"/>
        <v>3324.91</v>
      </c>
      <c r="H140" s="15">
        <f t="shared" si="30"/>
        <v>8823.06</v>
      </c>
      <c r="I140" s="15">
        <f t="shared" si="31"/>
        <v>12132</v>
      </c>
      <c r="J140" s="15">
        <f t="shared" si="32"/>
        <v>66.17</v>
      </c>
      <c r="L140" s="40"/>
      <c r="M140" s="41"/>
    </row>
    <row r="141" spans="1:13" x14ac:dyDescent="0.3">
      <c r="A141" s="33">
        <v>19</v>
      </c>
      <c r="B141" s="34">
        <v>52922.268540000005</v>
      </c>
      <c r="C141" s="13"/>
      <c r="D141" s="15">
        <f t="shared" si="26"/>
        <v>3175.34</v>
      </c>
      <c r="E141" s="15">
        <f t="shared" si="27"/>
        <v>49746.93</v>
      </c>
      <c r="F141" s="16">
        <f t="shared" si="28"/>
        <v>3346.65</v>
      </c>
      <c r="G141" s="16">
        <f t="shared" si="29"/>
        <v>3251.75</v>
      </c>
      <c r="H141" s="15">
        <f t="shared" si="30"/>
        <v>8467.56</v>
      </c>
      <c r="I141" s="15">
        <f t="shared" si="31"/>
        <v>11643</v>
      </c>
      <c r="J141" s="15">
        <f t="shared" si="32"/>
        <v>94.9</v>
      </c>
      <c r="L141" s="40"/>
      <c r="M141" s="41"/>
    </row>
    <row r="142" spans="1:13" x14ac:dyDescent="0.3">
      <c r="A142" s="33">
        <v>18</v>
      </c>
      <c r="B142" s="34">
        <v>50892.906528000007</v>
      </c>
      <c r="C142" s="13"/>
      <c r="D142" s="15">
        <f t="shared" si="26"/>
        <v>3053.57</v>
      </c>
      <c r="E142" s="15">
        <f t="shared" si="27"/>
        <v>47839.34</v>
      </c>
      <c r="F142" s="16">
        <f t="shared" si="28"/>
        <v>3306.06</v>
      </c>
      <c r="G142" s="16">
        <f t="shared" si="29"/>
        <v>3099.15</v>
      </c>
      <c r="H142" s="15">
        <f t="shared" si="30"/>
        <v>8142.87</v>
      </c>
      <c r="I142" s="15">
        <f t="shared" si="31"/>
        <v>11196</v>
      </c>
      <c r="J142" s="15">
        <f t="shared" si="32"/>
        <v>206.91</v>
      </c>
      <c r="L142" s="40"/>
      <c r="M142" s="41"/>
    </row>
    <row r="143" spans="1:13" x14ac:dyDescent="0.3">
      <c r="A143" s="33">
        <v>17</v>
      </c>
      <c r="B143" s="34">
        <v>49017.140604000007</v>
      </c>
      <c r="C143" s="13"/>
      <c r="D143" s="15">
        <f t="shared" si="26"/>
        <v>2941.03</v>
      </c>
      <c r="E143" s="15">
        <f t="shared" si="27"/>
        <v>46076.11</v>
      </c>
      <c r="F143" s="16">
        <f t="shared" si="28"/>
        <v>3193.37</v>
      </c>
      <c r="G143" s="16">
        <f t="shared" si="29"/>
        <v>2958.09</v>
      </c>
      <c r="H143" s="15">
        <f t="shared" si="30"/>
        <v>7842.74</v>
      </c>
      <c r="I143" s="15">
        <f t="shared" si="31"/>
        <v>10784</v>
      </c>
      <c r="J143" s="15">
        <f t="shared" si="32"/>
        <v>235.28</v>
      </c>
      <c r="L143" s="40"/>
      <c r="M143" s="41"/>
    </row>
    <row r="144" spans="1:13" x14ac:dyDescent="0.3">
      <c r="A144" s="33">
        <v>16</v>
      </c>
      <c r="B144" s="34">
        <v>47223.432864000002</v>
      </c>
      <c r="C144" s="13"/>
      <c r="D144" s="15">
        <f t="shared" si="26"/>
        <v>2833.41</v>
      </c>
      <c r="E144" s="15">
        <f t="shared" si="27"/>
        <v>44390.02</v>
      </c>
      <c r="F144" s="16">
        <f t="shared" si="28"/>
        <v>3049.87</v>
      </c>
      <c r="G144" s="16">
        <f t="shared" si="29"/>
        <v>2823.2</v>
      </c>
      <c r="H144" s="15">
        <f t="shared" si="30"/>
        <v>7555.75</v>
      </c>
      <c r="I144" s="15">
        <f t="shared" si="31"/>
        <v>10389</v>
      </c>
      <c r="J144" s="15">
        <f t="shared" si="32"/>
        <v>226.67</v>
      </c>
      <c r="L144" s="40"/>
      <c r="M144" s="41"/>
    </row>
    <row r="145" spans="1:13" x14ac:dyDescent="0.3">
      <c r="A145" s="33">
        <v>15</v>
      </c>
      <c r="B145" s="34">
        <v>45508.627224000003</v>
      </c>
      <c r="C145" s="13"/>
      <c r="D145" s="15">
        <f t="shared" si="26"/>
        <v>2730.52</v>
      </c>
      <c r="E145" s="15">
        <f t="shared" si="27"/>
        <v>42778.11</v>
      </c>
      <c r="F145" s="16">
        <f t="shared" si="28"/>
        <v>2912.69</v>
      </c>
      <c r="G145" s="16">
        <f t="shared" si="29"/>
        <v>2694.25</v>
      </c>
      <c r="H145" s="15">
        <f t="shared" si="30"/>
        <v>7281.38</v>
      </c>
      <c r="I145" s="15">
        <f t="shared" si="31"/>
        <v>10012</v>
      </c>
      <c r="J145" s="15">
        <f t="shared" si="32"/>
        <v>218.44</v>
      </c>
      <c r="L145" s="40"/>
      <c r="M145" s="41"/>
    </row>
    <row r="146" spans="1:13" x14ac:dyDescent="0.3">
      <c r="A146" s="33">
        <v>14</v>
      </c>
      <c r="B146" s="34">
        <v>43863.255432000005</v>
      </c>
      <c r="C146" s="13"/>
      <c r="D146" s="15">
        <f t="shared" si="26"/>
        <v>2631.8</v>
      </c>
      <c r="E146" s="15">
        <f t="shared" si="27"/>
        <v>41231.46</v>
      </c>
      <c r="F146" s="16">
        <f t="shared" si="28"/>
        <v>2781.06</v>
      </c>
      <c r="G146" s="16">
        <f t="shared" si="29"/>
        <v>2570.52</v>
      </c>
      <c r="H146" s="15">
        <f t="shared" si="30"/>
        <v>7018.12</v>
      </c>
      <c r="I146" s="15">
        <f t="shared" si="31"/>
        <v>9650</v>
      </c>
      <c r="J146" s="15">
        <f t="shared" si="32"/>
        <v>210.54</v>
      </c>
      <c r="L146" s="40"/>
      <c r="M146" s="41"/>
    </row>
    <row r="147" spans="1:13" hidden="1" x14ac:dyDescent="0.3">
      <c r="A147" s="33">
        <v>13</v>
      </c>
      <c r="B147" s="34"/>
      <c r="C147" s="13"/>
      <c r="D147" s="15" t="e">
        <f t="shared" ref="D147:D159" si="33">ROUND(PensionableSalary*SAUL_Ee_conts,2)</f>
        <v>#NAME?</v>
      </c>
      <c r="E147" s="15" t="e">
        <f t="shared" si="27"/>
        <v>#NAME?</v>
      </c>
      <c r="F147" s="16">
        <f t="shared" si="28"/>
        <v>2002288.18</v>
      </c>
      <c r="G147" s="16" t="e">
        <f t="shared" si="29"/>
        <v>#NAME?</v>
      </c>
      <c r="H147" s="15" t="e">
        <f t="shared" ref="H147:H159" si="34">ROUND(PensionableSalary*SAUL_Er_conts,2)</f>
        <v>#NAME?</v>
      </c>
      <c r="I147" s="15" t="e">
        <f t="shared" si="31"/>
        <v>#NAME?</v>
      </c>
      <c r="J147" s="15" t="e">
        <f t="shared" si="32"/>
        <v>#NAME?</v>
      </c>
      <c r="L147" s="40"/>
      <c r="M147" s="41"/>
    </row>
    <row r="148" spans="1:13" hidden="1" x14ac:dyDescent="0.3">
      <c r="A148" s="33">
        <v>12</v>
      </c>
      <c r="B148" s="34"/>
      <c r="C148" s="13"/>
      <c r="D148" s="15" t="e">
        <f t="shared" si="33"/>
        <v>#NAME?</v>
      </c>
      <c r="E148" s="15" t="e">
        <f t="shared" si="27"/>
        <v>#NAME?</v>
      </c>
      <c r="F148" s="16">
        <f t="shared" si="28"/>
        <v>2002288.18</v>
      </c>
      <c r="G148" s="16" t="e">
        <f t="shared" si="29"/>
        <v>#NAME?</v>
      </c>
      <c r="H148" s="15" t="e">
        <f t="shared" si="34"/>
        <v>#NAME?</v>
      </c>
      <c r="I148" s="15" t="e">
        <f t="shared" si="31"/>
        <v>#NAME?</v>
      </c>
      <c r="J148" s="15" t="e">
        <f t="shared" si="32"/>
        <v>#NAME?</v>
      </c>
      <c r="L148" s="40"/>
      <c r="M148" s="41"/>
    </row>
    <row r="149" spans="1:13" hidden="1" x14ac:dyDescent="0.3">
      <c r="A149" s="33">
        <v>11</v>
      </c>
      <c r="B149" s="34"/>
      <c r="C149" s="13"/>
      <c r="D149" s="15" t="e">
        <f t="shared" si="33"/>
        <v>#NAME?</v>
      </c>
      <c r="E149" s="15" t="e">
        <f t="shared" si="27"/>
        <v>#NAME?</v>
      </c>
      <c r="F149" s="16">
        <f t="shared" si="28"/>
        <v>2002288.18</v>
      </c>
      <c r="G149" s="16" t="e">
        <f t="shared" si="29"/>
        <v>#NAME?</v>
      </c>
      <c r="H149" s="15" t="e">
        <f t="shared" si="34"/>
        <v>#NAME?</v>
      </c>
      <c r="I149" s="15" t="e">
        <f t="shared" si="31"/>
        <v>#NAME?</v>
      </c>
      <c r="J149" s="15" t="e">
        <f t="shared" si="32"/>
        <v>#NAME?</v>
      </c>
      <c r="L149" s="40"/>
      <c r="M149" s="41"/>
    </row>
    <row r="150" spans="1:13" hidden="1" x14ac:dyDescent="0.3">
      <c r="A150" s="33">
        <v>10</v>
      </c>
      <c r="B150" s="34"/>
      <c r="C150" s="13"/>
      <c r="D150" s="15" t="e">
        <f t="shared" si="33"/>
        <v>#NAME?</v>
      </c>
      <c r="E150" s="15" t="e">
        <f t="shared" si="27"/>
        <v>#NAME?</v>
      </c>
      <c r="F150" s="16">
        <f t="shared" si="28"/>
        <v>2002288.18</v>
      </c>
      <c r="G150" s="16" t="e">
        <f t="shared" si="29"/>
        <v>#NAME?</v>
      </c>
      <c r="H150" s="15" t="e">
        <f t="shared" si="34"/>
        <v>#NAME?</v>
      </c>
      <c r="I150" s="15" t="e">
        <f t="shared" si="31"/>
        <v>#NAME?</v>
      </c>
      <c r="J150" s="15" t="e">
        <f t="shared" si="32"/>
        <v>#NAME?</v>
      </c>
      <c r="L150" s="40"/>
      <c r="M150" s="41"/>
    </row>
    <row r="151" spans="1:13" hidden="1" x14ac:dyDescent="0.3">
      <c r="A151" s="33">
        <v>9</v>
      </c>
      <c r="B151" s="34"/>
      <c r="C151" s="13"/>
      <c r="D151" s="15" t="e">
        <f t="shared" si="33"/>
        <v>#NAME?</v>
      </c>
      <c r="E151" s="15" t="e">
        <f t="shared" si="27"/>
        <v>#NAME?</v>
      </c>
      <c r="F151" s="16">
        <f t="shared" si="28"/>
        <v>2002288.18</v>
      </c>
      <c r="G151" s="16" t="e">
        <f t="shared" si="29"/>
        <v>#NAME?</v>
      </c>
      <c r="H151" s="15" t="e">
        <f t="shared" si="34"/>
        <v>#NAME?</v>
      </c>
      <c r="I151" s="15" t="e">
        <f t="shared" si="31"/>
        <v>#NAME?</v>
      </c>
      <c r="J151" s="15" t="e">
        <f t="shared" si="32"/>
        <v>#NAME?</v>
      </c>
      <c r="L151" s="40"/>
      <c r="M151" s="41"/>
    </row>
    <row r="152" spans="1:13" hidden="1" x14ac:dyDescent="0.3">
      <c r="A152" s="33">
        <v>8</v>
      </c>
      <c r="B152" s="34"/>
      <c r="C152" s="13"/>
      <c r="D152" s="15" t="e">
        <f t="shared" si="33"/>
        <v>#NAME?</v>
      </c>
      <c r="E152" s="15" t="e">
        <f t="shared" si="27"/>
        <v>#NAME?</v>
      </c>
      <c r="F152" s="16">
        <f t="shared" si="28"/>
        <v>2002288.18</v>
      </c>
      <c r="G152" s="16" t="e">
        <f t="shared" si="29"/>
        <v>#NAME?</v>
      </c>
      <c r="H152" s="15" t="e">
        <f t="shared" si="34"/>
        <v>#NAME?</v>
      </c>
      <c r="I152" s="15" t="e">
        <f t="shared" si="31"/>
        <v>#NAME?</v>
      </c>
      <c r="J152" s="15" t="e">
        <f t="shared" si="32"/>
        <v>#NAME?</v>
      </c>
      <c r="L152" s="40"/>
      <c r="M152" s="41"/>
    </row>
    <row r="153" spans="1:13" hidden="1" x14ac:dyDescent="0.3">
      <c r="A153" s="33">
        <v>7</v>
      </c>
      <c r="B153" s="34"/>
      <c r="C153" s="13"/>
      <c r="D153" s="15" t="e">
        <f t="shared" si="33"/>
        <v>#NAME?</v>
      </c>
      <c r="E153" s="15" t="e">
        <f t="shared" si="27"/>
        <v>#NAME?</v>
      </c>
      <c r="F153" s="16">
        <f t="shared" si="28"/>
        <v>2002288.18</v>
      </c>
      <c r="G153" s="16" t="e">
        <f t="shared" si="29"/>
        <v>#NAME?</v>
      </c>
      <c r="H153" s="15" t="e">
        <f t="shared" si="34"/>
        <v>#NAME?</v>
      </c>
      <c r="I153" s="15" t="e">
        <f t="shared" si="31"/>
        <v>#NAME?</v>
      </c>
      <c r="J153" s="15" t="e">
        <f t="shared" si="32"/>
        <v>#NAME?</v>
      </c>
      <c r="L153" s="40"/>
      <c r="M153" s="41"/>
    </row>
    <row r="154" spans="1:13" hidden="1" x14ac:dyDescent="0.3">
      <c r="A154" s="33">
        <v>6</v>
      </c>
      <c r="B154" s="34"/>
      <c r="C154" s="13"/>
      <c r="D154" s="15" t="e">
        <f t="shared" si="33"/>
        <v>#NAME?</v>
      </c>
      <c r="E154" s="15" t="e">
        <f t="shared" si="27"/>
        <v>#NAME?</v>
      </c>
      <c r="F154" s="16">
        <f t="shared" si="28"/>
        <v>2002288.18</v>
      </c>
      <c r="G154" s="16" t="e">
        <f t="shared" si="29"/>
        <v>#NAME?</v>
      </c>
      <c r="H154" s="15" t="e">
        <f t="shared" si="34"/>
        <v>#NAME?</v>
      </c>
      <c r="I154" s="15" t="e">
        <f t="shared" si="31"/>
        <v>#NAME?</v>
      </c>
      <c r="J154" s="15" t="e">
        <f t="shared" si="32"/>
        <v>#NAME?</v>
      </c>
      <c r="L154" s="40"/>
      <c r="M154" s="41"/>
    </row>
    <row r="155" spans="1:13" hidden="1" x14ac:dyDescent="0.3">
      <c r="A155" s="33">
        <v>5</v>
      </c>
      <c r="B155" s="34"/>
      <c r="C155" s="13"/>
      <c r="D155" s="15" t="e">
        <f t="shared" si="33"/>
        <v>#NAME?</v>
      </c>
      <c r="E155" s="15" t="e">
        <f t="shared" si="27"/>
        <v>#NAME?</v>
      </c>
      <c r="F155" s="16">
        <f t="shared" si="28"/>
        <v>2002288.18</v>
      </c>
      <c r="G155" s="16" t="e">
        <f t="shared" si="29"/>
        <v>#NAME?</v>
      </c>
      <c r="H155" s="15" t="e">
        <f t="shared" si="34"/>
        <v>#NAME?</v>
      </c>
      <c r="I155" s="15" t="e">
        <f t="shared" si="31"/>
        <v>#NAME?</v>
      </c>
      <c r="J155" s="15" t="e">
        <f t="shared" si="32"/>
        <v>#NAME?</v>
      </c>
      <c r="L155" s="40"/>
      <c r="M155" s="41"/>
    </row>
    <row r="156" spans="1:13" hidden="1" x14ac:dyDescent="0.3">
      <c r="A156" s="33">
        <v>4</v>
      </c>
      <c r="B156" s="34"/>
      <c r="C156" s="13"/>
      <c r="D156" s="15" t="e">
        <f t="shared" si="33"/>
        <v>#NAME?</v>
      </c>
      <c r="E156" s="15" t="e">
        <f t="shared" si="27"/>
        <v>#NAME?</v>
      </c>
      <c r="F156" s="16">
        <f t="shared" si="28"/>
        <v>2002288.18</v>
      </c>
      <c r="G156" s="16" t="e">
        <f t="shared" si="29"/>
        <v>#NAME?</v>
      </c>
      <c r="H156" s="15" t="e">
        <f t="shared" si="34"/>
        <v>#NAME?</v>
      </c>
      <c r="I156" s="15" t="e">
        <f t="shared" si="31"/>
        <v>#NAME?</v>
      </c>
      <c r="J156" s="15" t="e">
        <f t="shared" si="32"/>
        <v>#NAME?</v>
      </c>
      <c r="L156" s="40"/>
      <c r="M156" s="41"/>
    </row>
    <row r="157" spans="1:13" hidden="1" x14ac:dyDescent="0.3">
      <c r="A157" s="33">
        <v>3</v>
      </c>
      <c r="B157" s="34"/>
      <c r="C157" s="13"/>
      <c r="D157" s="15" t="e">
        <f t="shared" si="33"/>
        <v>#NAME?</v>
      </c>
      <c r="E157" s="15" t="e">
        <f t="shared" si="27"/>
        <v>#NAME?</v>
      </c>
      <c r="F157" s="16">
        <f t="shared" si="28"/>
        <v>2002288.18</v>
      </c>
      <c r="G157" s="16" t="e">
        <f t="shared" si="29"/>
        <v>#NAME?</v>
      </c>
      <c r="H157" s="15" t="e">
        <f t="shared" si="34"/>
        <v>#NAME?</v>
      </c>
      <c r="I157" s="15" t="e">
        <f t="shared" si="31"/>
        <v>#NAME?</v>
      </c>
      <c r="J157" s="15" t="e">
        <f t="shared" si="32"/>
        <v>#NAME?</v>
      </c>
      <c r="L157" s="40"/>
      <c r="M157" s="41"/>
    </row>
    <row r="158" spans="1:13" hidden="1" x14ac:dyDescent="0.3">
      <c r="A158" s="33">
        <v>2</v>
      </c>
      <c r="B158" s="34"/>
      <c r="C158" s="13"/>
      <c r="D158" s="15" t="e">
        <f t="shared" si="33"/>
        <v>#NAME?</v>
      </c>
      <c r="E158" s="15" t="e">
        <f t="shared" si="27"/>
        <v>#NAME?</v>
      </c>
      <c r="F158" s="16">
        <f t="shared" si="28"/>
        <v>2002288.18</v>
      </c>
      <c r="G158" s="16" t="e">
        <f t="shared" si="29"/>
        <v>#NAME?</v>
      </c>
      <c r="H158" s="15" t="e">
        <f t="shared" si="34"/>
        <v>#NAME?</v>
      </c>
      <c r="I158" s="15" t="e">
        <f t="shared" si="31"/>
        <v>#NAME?</v>
      </c>
      <c r="J158" s="15" t="e">
        <f t="shared" si="32"/>
        <v>#NAME?</v>
      </c>
      <c r="L158" s="40"/>
      <c r="M158" s="41"/>
    </row>
    <row r="159" spans="1:13" hidden="1" x14ac:dyDescent="0.3">
      <c r="A159" s="33">
        <v>1</v>
      </c>
      <c r="B159" s="34"/>
      <c r="C159" s="13"/>
      <c r="D159" s="15" t="e">
        <f t="shared" si="33"/>
        <v>#NAME?</v>
      </c>
      <c r="E159" s="15" t="e">
        <f t="shared" si="27"/>
        <v>#NAME?</v>
      </c>
      <c r="F159" s="16">
        <f t="shared" si="28"/>
        <v>2002288.18</v>
      </c>
      <c r="G159" s="16" t="e">
        <f t="shared" si="29"/>
        <v>#NAME?</v>
      </c>
      <c r="H159" s="15" t="e">
        <f t="shared" si="34"/>
        <v>#NAME?</v>
      </c>
      <c r="I159" s="15" t="e">
        <f t="shared" si="31"/>
        <v>#NAME?</v>
      </c>
      <c r="J159" s="15" t="e">
        <f t="shared" si="32"/>
        <v>#NAME?</v>
      </c>
      <c r="L159" s="40"/>
      <c r="M159" s="41"/>
    </row>
    <row r="160" spans="1:13" x14ac:dyDescent="0.3">
      <c r="A160" s="106"/>
      <c r="B160" s="107"/>
      <c r="C160" s="107"/>
      <c r="D160" s="107"/>
      <c r="E160" s="107"/>
      <c r="F160" s="107"/>
      <c r="G160" s="107"/>
      <c r="H160" s="107"/>
      <c r="I160" s="107"/>
      <c r="J160" s="107"/>
    </row>
    <row r="161" spans="1:13" x14ac:dyDescent="0.3">
      <c r="A161" s="103" t="s">
        <v>69</v>
      </c>
      <c r="B161" s="115"/>
      <c r="C161" s="115"/>
      <c r="D161" s="115"/>
      <c r="E161" s="115"/>
      <c r="F161" s="115"/>
      <c r="G161" s="115"/>
      <c r="H161" s="115"/>
      <c r="I161" s="115"/>
      <c r="J161" s="115"/>
    </row>
    <row r="162" spans="1:13" x14ac:dyDescent="0.3"/>
    <row r="163" spans="1:13" ht="27.75" customHeight="1" x14ac:dyDescent="0.3">
      <c r="A163" s="111" t="s">
        <v>75</v>
      </c>
      <c r="B163" s="111"/>
      <c r="C163" s="111"/>
      <c r="D163" s="111"/>
      <c r="E163" s="111"/>
      <c r="F163" s="111"/>
      <c r="G163" s="111"/>
      <c r="H163" s="111"/>
      <c r="I163" s="111"/>
      <c r="J163" s="111"/>
    </row>
    <row r="164" spans="1:13" ht="15" customHeight="1" x14ac:dyDescent="0.3">
      <c r="A164" s="108" t="s">
        <v>77</v>
      </c>
      <c r="B164" s="109"/>
      <c r="C164" s="109"/>
      <c r="D164" s="109"/>
      <c r="E164" s="109"/>
      <c r="F164" s="109"/>
      <c r="G164" s="109"/>
      <c r="H164" s="109"/>
      <c r="I164" s="109"/>
      <c r="J164" s="109"/>
    </row>
    <row r="165" spans="1:13" x14ac:dyDescent="0.3">
      <c r="A165" s="106"/>
      <c r="B165" s="107"/>
      <c r="C165" s="107"/>
      <c r="D165" s="107"/>
      <c r="E165" s="107"/>
      <c r="F165" s="107"/>
      <c r="G165" s="107"/>
      <c r="H165" s="107"/>
      <c r="I165" s="107"/>
      <c r="J165" s="107"/>
    </row>
    <row r="166" spans="1:13" ht="57.5" x14ac:dyDescent="0.3">
      <c r="A166" s="24" t="s">
        <v>0</v>
      </c>
      <c r="B166" s="22" t="s">
        <v>2</v>
      </c>
      <c r="C166" s="23"/>
      <c r="D166" s="24" t="str">
        <f>"Employee standard Contribution on salary at "&amp;TEXT(SAUL_Start_Ee_Conts,"0%")&amp;" (corresponds to column A of the PensionSMART Ts &amp; Cs)"</f>
        <v>Employee standard Contribution on salary at 6% (corresponds to column A of the PensionSMART Ts &amp; Cs)</v>
      </c>
      <c r="E166" s="24" t="s">
        <v>3</v>
      </c>
      <c r="F166" s="25" t="s">
        <v>4</v>
      </c>
      <c r="G166" s="25" t="s">
        <v>5</v>
      </c>
      <c r="H166" s="24" t="str">
        <f>"Employer's standard contribution at "&amp;TEXT(SAUL_Start_Er_Conts,"0%")&amp;" would be (corresponds to column B of the PensionSMART Ts &amp; Cs)"</f>
        <v>Employer's standard contribution at 16% would be (corresponds to column B of the PensionSMART Ts &amp; Cs)</v>
      </c>
      <c r="I166" s="24" t="s">
        <v>39</v>
      </c>
      <c r="J166" s="24" t="s">
        <v>1</v>
      </c>
    </row>
    <row r="167" spans="1:13" x14ac:dyDescent="0.3">
      <c r="A167" s="33">
        <v>29</v>
      </c>
      <c r="B167" s="34">
        <v>76781.211552000022</v>
      </c>
      <c r="C167" s="13"/>
      <c r="D167" s="15">
        <f t="shared" ref="D167:D182" si="35">ROUND(PensionableSalary*SAUL_Start_Ee_Conts,2)</f>
        <v>4606.87</v>
      </c>
      <c r="E167" s="15">
        <f t="shared" ref="E167:E195" si="36">ROUND(+PensionableSalary-Ee_StandardConts,2)</f>
        <v>72174.34</v>
      </c>
      <c r="F167" s="16">
        <f t="shared" ref="F167:F195" si="37">ROUND(NIBand1_Ee_Rate*MIN(PensionableSalary,NIBand1)+NIBand2_Ee_Rate*MAX((MIN(PensionableSalary,NIBand2))-NIBand1,0)+NIBand3_Ee_Rate*MAX((MIN(PensionableSalary,NIBand3))-NIBand2,0)+NIBand4_Ee_Rate*MAX((MIN(PensionableSalary,NIBand4))-NIBand3,0)+NIBand5_Ee_Rate*MAX((MIN(PensionableSalary,NIBand5))-NIBand4,0)+NIBand6_Ee_Rate*MAX((MIN(PensionableSalary,NIBand6))-NIBand5,0)+NIBand7_Ee_Rate*MAX((MIN(PensionableSalary,NIBand7))-NIBand6,0)+NIBand8_Ee_Rate*MAX((MIN(PensionableSalary,NIBand8))-NIBand7,0),2)</f>
        <v>3823.82</v>
      </c>
      <c r="G167" s="16">
        <f t="shared" ref="G167:G195" si="38">ROUND(NIBand1_Ee_Rate*MIN(PensionSMARTSalary_Adjusted,NIBand1)+NIBand2_Ee_Rate*MAX((MIN(PensionSMARTSalary_Adjusted,NIBand2))-NIBand1,0)+NIBand3_Ee_Rate*MAX((MIN(PensionSMARTSalary_Adjusted,NIBand3))-NIBand2,0)+NIBand4_Ee_Rate*MAX((MIN(PensionSMARTSalary_Adjusted,NIBand4))-NIBand3,0)+NIBand5_Ee_Rate*MAX((MIN(PensionSMARTSalary_Adjusted,NIBand5))-NIBand4,0)+NIBand6_Ee_Rate*MAX((MIN(PensionSMARTSalary_Adjusted,NIBand6))-NIBand5,0)+NIBand7_Ee_Rate*MAX((MIN(PensionSMARTSalary_Adjusted,NIBand7))-NIBand6,0)+NIBand8_Ee_Rate*MAX((MIN(PensionSMARTSalary_Adjusted,NIBand8))-NIBand7,0),2)</f>
        <v>3731.69</v>
      </c>
      <c r="H167" s="15">
        <f t="shared" ref="H167:H182" si="39">ROUND(PensionableSalary*SAUL_Start_Er_Conts,2)</f>
        <v>12284.99</v>
      </c>
      <c r="I167" s="15">
        <f t="shared" ref="I167:I195" si="40">ROUND(Ee_StandardConts+Er_StandardCont,0)</f>
        <v>16892</v>
      </c>
      <c r="J167" s="15">
        <f t="shared" ref="J167:J195" si="41">ROUND(+Ee_NICs_nonPenSMART-Ee_NICs_PenSmart,2)</f>
        <v>92.13</v>
      </c>
      <c r="L167" s="40"/>
      <c r="M167" s="41"/>
    </row>
    <row r="168" spans="1:13" x14ac:dyDescent="0.3">
      <c r="A168" s="33">
        <v>28</v>
      </c>
      <c r="B168" s="34">
        <v>73506.248388000007</v>
      </c>
      <c r="C168" s="13"/>
      <c r="D168" s="15">
        <f t="shared" si="35"/>
        <v>4410.37</v>
      </c>
      <c r="E168" s="15">
        <f t="shared" si="36"/>
        <v>69095.88</v>
      </c>
      <c r="F168" s="16">
        <f t="shared" si="37"/>
        <v>3758.32</v>
      </c>
      <c r="G168" s="16">
        <f t="shared" si="38"/>
        <v>3670.12</v>
      </c>
      <c r="H168" s="15">
        <f t="shared" si="39"/>
        <v>11761</v>
      </c>
      <c r="I168" s="15">
        <f t="shared" si="40"/>
        <v>16171</v>
      </c>
      <c r="J168" s="15">
        <f t="shared" si="41"/>
        <v>88.2</v>
      </c>
      <c r="L168" s="40"/>
      <c r="M168" s="41"/>
    </row>
    <row r="169" spans="1:13" x14ac:dyDescent="0.3">
      <c r="A169" s="33">
        <v>27</v>
      </c>
      <c r="B169" s="34">
        <v>70365.944808</v>
      </c>
      <c r="C169" s="13"/>
      <c r="D169" s="15">
        <f t="shared" si="35"/>
        <v>4221.96</v>
      </c>
      <c r="E169" s="15">
        <f t="shared" si="36"/>
        <v>66143.98</v>
      </c>
      <c r="F169" s="16">
        <f t="shared" si="37"/>
        <v>3695.52</v>
      </c>
      <c r="G169" s="16">
        <f t="shared" si="38"/>
        <v>3611.08</v>
      </c>
      <c r="H169" s="15">
        <f t="shared" si="39"/>
        <v>11258.55</v>
      </c>
      <c r="I169" s="15">
        <f t="shared" si="40"/>
        <v>15481</v>
      </c>
      <c r="J169" s="15">
        <f t="shared" si="41"/>
        <v>84.44</v>
      </c>
      <c r="L169" s="40"/>
      <c r="M169" s="41"/>
    </row>
    <row r="170" spans="1:13" x14ac:dyDescent="0.3">
      <c r="A170" s="33">
        <v>26</v>
      </c>
      <c r="B170" s="34">
        <v>67351.884588000015</v>
      </c>
      <c r="C170" s="13"/>
      <c r="D170" s="15">
        <f t="shared" si="35"/>
        <v>4041.11</v>
      </c>
      <c r="E170" s="15">
        <f t="shared" si="36"/>
        <v>63310.77</v>
      </c>
      <c r="F170" s="16">
        <f t="shared" si="37"/>
        <v>3635.24</v>
      </c>
      <c r="G170" s="16">
        <f t="shared" si="38"/>
        <v>3554.42</v>
      </c>
      <c r="H170" s="15">
        <f t="shared" si="39"/>
        <v>10776.3</v>
      </c>
      <c r="I170" s="15">
        <f t="shared" si="40"/>
        <v>14817</v>
      </c>
      <c r="J170" s="15">
        <f t="shared" si="41"/>
        <v>80.819999999999993</v>
      </c>
      <c r="L170" s="40"/>
      <c r="M170" s="41"/>
    </row>
    <row r="171" spans="1:13" x14ac:dyDescent="0.3">
      <c r="A171" s="33">
        <v>25</v>
      </c>
      <c r="B171" s="34">
        <v>64473.535980000008</v>
      </c>
      <c r="C171" s="13"/>
      <c r="D171" s="15">
        <f t="shared" si="35"/>
        <v>3868.41</v>
      </c>
      <c r="E171" s="15">
        <f t="shared" si="36"/>
        <v>60605.13</v>
      </c>
      <c r="F171" s="16">
        <f t="shared" si="37"/>
        <v>3577.67</v>
      </c>
      <c r="G171" s="16">
        <f t="shared" si="38"/>
        <v>3500.3</v>
      </c>
      <c r="H171" s="15">
        <f t="shared" si="39"/>
        <v>10315.77</v>
      </c>
      <c r="I171" s="15">
        <f t="shared" si="40"/>
        <v>14184</v>
      </c>
      <c r="J171" s="15">
        <f t="shared" si="41"/>
        <v>77.37</v>
      </c>
      <c r="L171" s="40"/>
      <c r="M171" s="41"/>
    </row>
    <row r="172" spans="1:13" x14ac:dyDescent="0.3">
      <c r="A172" s="33">
        <v>24</v>
      </c>
      <c r="B172" s="34">
        <v>61706.702340000011</v>
      </c>
      <c r="C172" s="13"/>
      <c r="D172" s="15">
        <f t="shared" si="35"/>
        <v>3702.4</v>
      </c>
      <c r="E172" s="15">
        <f t="shared" si="36"/>
        <v>58004.3</v>
      </c>
      <c r="F172" s="16">
        <f t="shared" si="37"/>
        <v>3522.33</v>
      </c>
      <c r="G172" s="16">
        <f t="shared" si="38"/>
        <v>3448.29</v>
      </c>
      <c r="H172" s="15">
        <f t="shared" si="39"/>
        <v>9873.07</v>
      </c>
      <c r="I172" s="15">
        <f t="shared" si="40"/>
        <v>13575</v>
      </c>
      <c r="J172" s="15">
        <f t="shared" si="41"/>
        <v>74.040000000000006</v>
      </c>
      <c r="L172" s="40"/>
      <c r="M172" s="41"/>
    </row>
    <row r="173" spans="1:13" x14ac:dyDescent="0.3">
      <c r="A173" s="33">
        <v>23</v>
      </c>
      <c r="B173" s="34">
        <v>59066.112060000007</v>
      </c>
      <c r="C173" s="13"/>
      <c r="D173" s="15">
        <f t="shared" si="35"/>
        <v>3543.97</v>
      </c>
      <c r="E173" s="15">
        <f t="shared" si="36"/>
        <v>55522.14</v>
      </c>
      <c r="F173" s="16">
        <f t="shared" si="37"/>
        <v>3469.52</v>
      </c>
      <c r="G173" s="16">
        <f t="shared" si="38"/>
        <v>3398.64</v>
      </c>
      <c r="H173" s="15">
        <f t="shared" si="39"/>
        <v>9450.58</v>
      </c>
      <c r="I173" s="15">
        <f t="shared" si="40"/>
        <v>12995</v>
      </c>
      <c r="J173" s="15">
        <f t="shared" si="41"/>
        <v>70.88</v>
      </c>
      <c r="L173" s="40"/>
      <c r="M173" s="41"/>
    </row>
    <row r="174" spans="1:13" x14ac:dyDescent="0.3">
      <c r="A174" s="33">
        <v>22</v>
      </c>
      <c r="B174" s="34">
        <v>56537.036748000013</v>
      </c>
      <c r="C174" s="13"/>
      <c r="D174" s="15">
        <f t="shared" si="35"/>
        <v>3392.22</v>
      </c>
      <c r="E174" s="15">
        <f t="shared" si="36"/>
        <v>53144.82</v>
      </c>
      <c r="F174" s="16">
        <f t="shared" si="37"/>
        <v>3418.94</v>
      </c>
      <c r="G174" s="16">
        <f t="shared" si="38"/>
        <v>3351.1</v>
      </c>
      <c r="H174" s="15">
        <f t="shared" si="39"/>
        <v>9045.93</v>
      </c>
      <c r="I174" s="15">
        <f t="shared" si="40"/>
        <v>12438</v>
      </c>
      <c r="J174" s="15">
        <f t="shared" si="41"/>
        <v>67.84</v>
      </c>
      <c r="L174" s="40"/>
      <c r="M174" s="41"/>
    </row>
    <row r="175" spans="1:13" x14ac:dyDescent="0.3">
      <c r="A175" s="33">
        <v>21</v>
      </c>
      <c r="B175" s="34">
        <v>54105.800040000002</v>
      </c>
      <c r="C175" s="13"/>
      <c r="D175" s="15">
        <f t="shared" si="35"/>
        <v>3246.35</v>
      </c>
      <c r="E175" s="15">
        <f t="shared" si="36"/>
        <v>50859.45</v>
      </c>
      <c r="F175" s="16">
        <f t="shared" si="37"/>
        <v>3370.32</v>
      </c>
      <c r="G175" s="16">
        <f t="shared" si="38"/>
        <v>3305.39</v>
      </c>
      <c r="H175" s="15">
        <f t="shared" si="39"/>
        <v>8656.93</v>
      </c>
      <c r="I175" s="15">
        <f t="shared" si="40"/>
        <v>11903</v>
      </c>
      <c r="J175" s="15">
        <f t="shared" si="41"/>
        <v>64.930000000000007</v>
      </c>
      <c r="L175" s="40"/>
      <c r="M175" s="41"/>
    </row>
    <row r="176" spans="1:13" x14ac:dyDescent="0.3">
      <c r="A176" s="33">
        <v>20</v>
      </c>
      <c r="B176" s="34">
        <v>51777.662076000001</v>
      </c>
      <c r="C176" s="13"/>
      <c r="D176" s="15">
        <f t="shared" si="35"/>
        <v>3106.66</v>
      </c>
      <c r="E176" s="15">
        <f t="shared" si="36"/>
        <v>48671</v>
      </c>
      <c r="F176" s="16">
        <f t="shared" si="37"/>
        <v>3323.75</v>
      </c>
      <c r="G176" s="16">
        <f t="shared" si="38"/>
        <v>3165.68</v>
      </c>
      <c r="H176" s="15">
        <f t="shared" si="39"/>
        <v>8284.43</v>
      </c>
      <c r="I176" s="15">
        <f t="shared" si="40"/>
        <v>11391</v>
      </c>
      <c r="J176" s="15">
        <f t="shared" si="41"/>
        <v>158.07</v>
      </c>
      <c r="L176" s="40"/>
      <c r="M176" s="41"/>
    </row>
    <row r="177" spans="1:13" x14ac:dyDescent="0.3">
      <c r="A177" s="33">
        <v>19</v>
      </c>
      <c r="B177" s="34">
        <v>49555.778940000004</v>
      </c>
      <c r="C177" s="13"/>
      <c r="D177" s="15">
        <f t="shared" si="35"/>
        <v>2973.35</v>
      </c>
      <c r="E177" s="15">
        <f t="shared" si="36"/>
        <v>46582.43</v>
      </c>
      <c r="F177" s="16">
        <f t="shared" si="37"/>
        <v>3236.46</v>
      </c>
      <c r="G177" s="16">
        <f t="shared" si="38"/>
        <v>2998.59</v>
      </c>
      <c r="H177" s="15">
        <f t="shared" si="39"/>
        <v>7928.92</v>
      </c>
      <c r="I177" s="15">
        <f t="shared" si="40"/>
        <v>10902</v>
      </c>
      <c r="J177" s="15">
        <f t="shared" si="41"/>
        <v>237.87</v>
      </c>
      <c r="L177" s="40"/>
      <c r="M177" s="41"/>
    </row>
    <row r="178" spans="1:13" x14ac:dyDescent="0.3">
      <c r="A178" s="33">
        <v>18</v>
      </c>
      <c r="B178" s="34">
        <v>47526.416928000006</v>
      </c>
      <c r="C178" s="13"/>
      <c r="D178" s="15">
        <f t="shared" si="35"/>
        <v>2851.59</v>
      </c>
      <c r="E178" s="15">
        <f t="shared" si="36"/>
        <v>44674.83</v>
      </c>
      <c r="F178" s="16">
        <f t="shared" si="37"/>
        <v>3074.11</v>
      </c>
      <c r="G178" s="16">
        <f t="shared" si="38"/>
        <v>2845.99</v>
      </c>
      <c r="H178" s="15">
        <f t="shared" si="39"/>
        <v>7604.23</v>
      </c>
      <c r="I178" s="15">
        <f t="shared" si="40"/>
        <v>10456</v>
      </c>
      <c r="J178" s="15">
        <f t="shared" si="41"/>
        <v>228.12</v>
      </c>
      <c r="L178" s="40"/>
      <c r="M178" s="41"/>
    </row>
    <row r="179" spans="1:13" x14ac:dyDescent="0.3">
      <c r="A179" s="33">
        <v>17</v>
      </c>
      <c r="B179" s="34">
        <v>45650.651004000007</v>
      </c>
      <c r="C179" s="13"/>
      <c r="D179" s="15">
        <f t="shared" si="35"/>
        <v>2739.04</v>
      </c>
      <c r="E179" s="15">
        <f t="shared" si="36"/>
        <v>42911.61</v>
      </c>
      <c r="F179" s="16">
        <f t="shared" si="37"/>
        <v>2924.05</v>
      </c>
      <c r="G179" s="16">
        <f t="shared" si="38"/>
        <v>2704.93</v>
      </c>
      <c r="H179" s="15">
        <f t="shared" si="39"/>
        <v>7304.1</v>
      </c>
      <c r="I179" s="15">
        <f t="shared" si="40"/>
        <v>10043</v>
      </c>
      <c r="J179" s="15">
        <f t="shared" si="41"/>
        <v>219.12</v>
      </c>
      <c r="L179" s="40"/>
      <c r="M179" s="41"/>
    </row>
    <row r="180" spans="1:13" x14ac:dyDescent="0.3">
      <c r="A180" s="33">
        <v>16</v>
      </c>
      <c r="B180" s="34">
        <v>43856.943264000009</v>
      </c>
      <c r="C180" s="13"/>
      <c r="D180" s="15">
        <f t="shared" si="35"/>
        <v>2631.42</v>
      </c>
      <c r="E180" s="15">
        <f t="shared" si="36"/>
        <v>41225.519999999997</v>
      </c>
      <c r="F180" s="16">
        <f t="shared" si="37"/>
        <v>2780.56</v>
      </c>
      <c r="G180" s="16">
        <f t="shared" si="38"/>
        <v>2570.04</v>
      </c>
      <c r="H180" s="15">
        <f t="shared" si="39"/>
        <v>7017.11</v>
      </c>
      <c r="I180" s="15">
        <f t="shared" si="40"/>
        <v>9649</v>
      </c>
      <c r="J180" s="15">
        <f t="shared" si="41"/>
        <v>210.52</v>
      </c>
      <c r="L180" s="40"/>
      <c r="M180" s="41"/>
    </row>
    <row r="181" spans="1:13" x14ac:dyDescent="0.3">
      <c r="A181" s="33">
        <v>15</v>
      </c>
      <c r="B181" s="34">
        <v>42142.13762400001</v>
      </c>
      <c r="C181" s="13"/>
      <c r="D181" s="15">
        <f t="shared" si="35"/>
        <v>2528.5300000000002</v>
      </c>
      <c r="E181" s="15">
        <f t="shared" si="36"/>
        <v>39613.61</v>
      </c>
      <c r="F181" s="16">
        <f t="shared" si="37"/>
        <v>2643.37</v>
      </c>
      <c r="G181" s="16">
        <f t="shared" si="38"/>
        <v>2441.09</v>
      </c>
      <c r="H181" s="15">
        <f t="shared" si="39"/>
        <v>6742.74</v>
      </c>
      <c r="I181" s="15">
        <f t="shared" si="40"/>
        <v>9271</v>
      </c>
      <c r="J181" s="15">
        <f t="shared" si="41"/>
        <v>202.28</v>
      </c>
      <c r="L181" s="40"/>
      <c r="M181" s="41"/>
    </row>
    <row r="182" spans="1:13" x14ac:dyDescent="0.3">
      <c r="A182" s="33">
        <v>14</v>
      </c>
      <c r="B182" s="34">
        <v>40496.765832000005</v>
      </c>
      <c r="C182" s="13"/>
      <c r="D182" s="15">
        <f t="shared" si="35"/>
        <v>2429.81</v>
      </c>
      <c r="E182" s="15">
        <f t="shared" si="36"/>
        <v>38066.959999999999</v>
      </c>
      <c r="F182" s="16">
        <f t="shared" si="37"/>
        <v>2511.7399999999998</v>
      </c>
      <c r="G182" s="16">
        <f t="shared" si="38"/>
        <v>2317.36</v>
      </c>
      <c r="H182" s="15">
        <f t="shared" si="39"/>
        <v>6479.48</v>
      </c>
      <c r="I182" s="15">
        <f t="shared" si="40"/>
        <v>8909</v>
      </c>
      <c r="J182" s="15">
        <f>ROUND(+Ee_NICs_nonPenSMART-Ee_NICs_PenSmart,2)</f>
        <v>194.38</v>
      </c>
      <c r="L182" s="40"/>
      <c r="M182" s="41"/>
    </row>
    <row r="183" spans="1:13" hidden="1" x14ac:dyDescent="0.3">
      <c r="A183" s="33">
        <v>13</v>
      </c>
      <c r="B183" s="34"/>
      <c r="C183" s="13"/>
      <c r="D183" s="15" t="e">
        <f t="shared" ref="D183:D195" si="42">ROUND(PensionableSalary*SAUL_Ee_conts,2)</f>
        <v>#NAME?</v>
      </c>
      <c r="E183" s="15" t="e">
        <f t="shared" si="36"/>
        <v>#NAME?</v>
      </c>
      <c r="F183" s="16">
        <f t="shared" si="37"/>
        <v>2002288.18</v>
      </c>
      <c r="G183" s="16" t="e">
        <f t="shared" si="38"/>
        <v>#NAME?</v>
      </c>
      <c r="H183" s="15" t="e">
        <f t="shared" ref="H183:H195" si="43">ROUND(PensionableSalary*SAUL_Er_conts,2)</f>
        <v>#NAME?</v>
      </c>
      <c r="I183" s="15" t="e">
        <f t="shared" si="40"/>
        <v>#NAME?</v>
      </c>
      <c r="J183" s="15" t="e">
        <f t="shared" si="41"/>
        <v>#NAME?</v>
      </c>
      <c r="L183" s="40"/>
      <c r="M183" s="41"/>
    </row>
    <row r="184" spans="1:13" hidden="1" x14ac:dyDescent="0.3">
      <c r="A184" s="33">
        <v>12</v>
      </c>
      <c r="B184" s="34"/>
      <c r="C184" s="13"/>
      <c r="D184" s="15" t="e">
        <f t="shared" si="42"/>
        <v>#NAME?</v>
      </c>
      <c r="E184" s="15" t="e">
        <f t="shared" si="36"/>
        <v>#NAME?</v>
      </c>
      <c r="F184" s="16">
        <f t="shared" si="37"/>
        <v>2002288.18</v>
      </c>
      <c r="G184" s="16" t="e">
        <f t="shared" si="38"/>
        <v>#NAME?</v>
      </c>
      <c r="H184" s="15" t="e">
        <f t="shared" si="43"/>
        <v>#NAME?</v>
      </c>
      <c r="I184" s="15" t="e">
        <f t="shared" si="40"/>
        <v>#NAME?</v>
      </c>
      <c r="J184" s="15" t="e">
        <f t="shared" si="41"/>
        <v>#NAME?</v>
      </c>
      <c r="L184" s="40"/>
      <c r="M184" s="41"/>
    </row>
    <row r="185" spans="1:13" hidden="1" x14ac:dyDescent="0.3">
      <c r="A185" s="33">
        <v>11</v>
      </c>
      <c r="B185" s="34"/>
      <c r="C185" s="13"/>
      <c r="D185" s="15" t="e">
        <f t="shared" si="42"/>
        <v>#NAME?</v>
      </c>
      <c r="E185" s="15" t="e">
        <f t="shared" si="36"/>
        <v>#NAME?</v>
      </c>
      <c r="F185" s="16">
        <f t="shared" si="37"/>
        <v>2002288.18</v>
      </c>
      <c r="G185" s="16" t="e">
        <f t="shared" si="38"/>
        <v>#NAME?</v>
      </c>
      <c r="H185" s="15" t="e">
        <f t="shared" si="43"/>
        <v>#NAME?</v>
      </c>
      <c r="I185" s="15" t="e">
        <f t="shared" si="40"/>
        <v>#NAME?</v>
      </c>
      <c r="J185" s="15" t="e">
        <f t="shared" si="41"/>
        <v>#NAME?</v>
      </c>
      <c r="L185" s="40"/>
      <c r="M185" s="41"/>
    </row>
    <row r="186" spans="1:13" hidden="1" x14ac:dyDescent="0.3">
      <c r="A186" s="33">
        <v>10</v>
      </c>
      <c r="B186" s="34"/>
      <c r="C186" s="13"/>
      <c r="D186" s="15" t="e">
        <f t="shared" si="42"/>
        <v>#NAME?</v>
      </c>
      <c r="E186" s="15" t="e">
        <f t="shared" si="36"/>
        <v>#NAME?</v>
      </c>
      <c r="F186" s="16">
        <f t="shared" si="37"/>
        <v>2002288.18</v>
      </c>
      <c r="G186" s="16" t="e">
        <f t="shared" si="38"/>
        <v>#NAME?</v>
      </c>
      <c r="H186" s="15" t="e">
        <f t="shared" si="43"/>
        <v>#NAME?</v>
      </c>
      <c r="I186" s="15" t="e">
        <f t="shared" si="40"/>
        <v>#NAME?</v>
      </c>
      <c r="J186" s="15" t="e">
        <f t="shared" si="41"/>
        <v>#NAME?</v>
      </c>
      <c r="L186" s="40"/>
      <c r="M186" s="41"/>
    </row>
    <row r="187" spans="1:13" hidden="1" x14ac:dyDescent="0.3">
      <c r="A187" s="33">
        <v>9</v>
      </c>
      <c r="B187" s="34"/>
      <c r="C187" s="13"/>
      <c r="D187" s="15" t="e">
        <f t="shared" si="42"/>
        <v>#NAME?</v>
      </c>
      <c r="E187" s="15" t="e">
        <f t="shared" si="36"/>
        <v>#NAME?</v>
      </c>
      <c r="F187" s="16">
        <f t="shared" si="37"/>
        <v>2002288.18</v>
      </c>
      <c r="G187" s="16" t="e">
        <f t="shared" si="38"/>
        <v>#NAME?</v>
      </c>
      <c r="H187" s="15" t="e">
        <f t="shared" si="43"/>
        <v>#NAME?</v>
      </c>
      <c r="I187" s="15" t="e">
        <f t="shared" si="40"/>
        <v>#NAME?</v>
      </c>
      <c r="J187" s="15" t="e">
        <f t="shared" si="41"/>
        <v>#NAME?</v>
      </c>
      <c r="L187" s="40"/>
      <c r="M187" s="41"/>
    </row>
    <row r="188" spans="1:13" hidden="1" x14ac:dyDescent="0.3">
      <c r="A188" s="33">
        <v>8</v>
      </c>
      <c r="B188" s="34"/>
      <c r="C188" s="13"/>
      <c r="D188" s="15" t="e">
        <f t="shared" si="42"/>
        <v>#NAME?</v>
      </c>
      <c r="E188" s="15" t="e">
        <f t="shared" si="36"/>
        <v>#NAME?</v>
      </c>
      <c r="F188" s="16">
        <f t="shared" si="37"/>
        <v>2002288.18</v>
      </c>
      <c r="G188" s="16" t="e">
        <f t="shared" si="38"/>
        <v>#NAME?</v>
      </c>
      <c r="H188" s="15" t="e">
        <f t="shared" si="43"/>
        <v>#NAME?</v>
      </c>
      <c r="I188" s="15" t="e">
        <f t="shared" si="40"/>
        <v>#NAME?</v>
      </c>
      <c r="J188" s="15" t="e">
        <f t="shared" si="41"/>
        <v>#NAME?</v>
      </c>
      <c r="L188" s="40"/>
      <c r="M188" s="41"/>
    </row>
    <row r="189" spans="1:13" hidden="1" x14ac:dyDescent="0.3">
      <c r="A189" s="33">
        <v>7</v>
      </c>
      <c r="B189" s="34"/>
      <c r="C189" s="13"/>
      <c r="D189" s="15" t="e">
        <f t="shared" si="42"/>
        <v>#NAME?</v>
      </c>
      <c r="E189" s="15" t="e">
        <f t="shared" si="36"/>
        <v>#NAME?</v>
      </c>
      <c r="F189" s="16">
        <f t="shared" si="37"/>
        <v>2002288.18</v>
      </c>
      <c r="G189" s="16" t="e">
        <f t="shared" si="38"/>
        <v>#NAME?</v>
      </c>
      <c r="H189" s="15" t="e">
        <f t="shared" si="43"/>
        <v>#NAME?</v>
      </c>
      <c r="I189" s="15" t="e">
        <f t="shared" si="40"/>
        <v>#NAME?</v>
      </c>
      <c r="J189" s="15" t="e">
        <f t="shared" si="41"/>
        <v>#NAME?</v>
      </c>
      <c r="L189" s="40"/>
      <c r="M189" s="41"/>
    </row>
    <row r="190" spans="1:13" hidden="1" x14ac:dyDescent="0.3">
      <c r="A190" s="33">
        <v>6</v>
      </c>
      <c r="B190" s="34"/>
      <c r="C190" s="13"/>
      <c r="D190" s="15" t="e">
        <f t="shared" si="42"/>
        <v>#NAME?</v>
      </c>
      <c r="E190" s="15" t="e">
        <f t="shared" si="36"/>
        <v>#NAME?</v>
      </c>
      <c r="F190" s="16">
        <f t="shared" si="37"/>
        <v>2002288.18</v>
      </c>
      <c r="G190" s="16" t="e">
        <f t="shared" si="38"/>
        <v>#NAME?</v>
      </c>
      <c r="H190" s="15" t="e">
        <f t="shared" si="43"/>
        <v>#NAME?</v>
      </c>
      <c r="I190" s="15" t="e">
        <f t="shared" si="40"/>
        <v>#NAME?</v>
      </c>
      <c r="J190" s="15" t="e">
        <f t="shared" si="41"/>
        <v>#NAME?</v>
      </c>
      <c r="L190" s="40"/>
      <c r="M190" s="41"/>
    </row>
    <row r="191" spans="1:13" hidden="1" x14ac:dyDescent="0.3">
      <c r="A191" s="33">
        <v>5</v>
      </c>
      <c r="B191" s="34"/>
      <c r="C191" s="13"/>
      <c r="D191" s="15" t="e">
        <f t="shared" si="42"/>
        <v>#NAME?</v>
      </c>
      <c r="E191" s="15" t="e">
        <f t="shared" si="36"/>
        <v>#NAME?</v>
      </c>
      <c r="F191" s="16">
        <f t="shared" si="37"/>
        <v>2002288.18</v>
      </c>
      <c r="G191" s="16" t="e">
        <f t="shared" si="38"/>
        <v>#NAME?</v>
      </c>
      <c r="H191" s="15" t="e">
        <f t="shared" si="43"/>
        <v>#NAME?</v>
      </c>
      <c r="I191" s="15" t="e">
        <f t="shared" si="40"/>
        <v>#NAME?</v>
      </c>
      <c r="J191" s="15" t="e">
        <f t="shared" si="41"/>
        <v>#NAME?</v>
      </c>
      <c r="L191" s="40"/>
      <c r="M191" s="41"/>
    </row>
    <row r="192" spans="1:13" hidden="1" x14ac:dyDescent="0.3">
      <c r="A192" s="33">
        <v>4</v>
      </c>
      <c r="B192" s="34"/>
      <c r="C192" s="13"/>
      <c r="D192" s="15" t="e">
        <f t="shared" si="42"/>
        <v>#NAME?</v>
      </c>
      <c r="E192" s="15" t="e">
        <f t="shared" si="36"/>
        <v>#NAME?</v>
      </c>
      <c r="F192" s="16">
        <f t="shared" si="37"/>
        <v>2002288.18</v>
      </c>
      <c r="G192" s="16" t="e">
        <f t="shared" si="38"/>
        <v>#NAME?</v>
      </c>
      <c r="H192" s="15" t="e">
        <f t="shared" si="43"/>
        <v>#NAME?</v>
      </c>
      <c r="I192" s="15" t="e">
        <f t="shared" si="40"/>
        <v>#NAME?</v>
      </c>
      <c r="J192" s="15" t="e">
        <f t="shared" si="41"/>
        <v>#NAME?</v>
      </c>
      <c r="L192" s="40"/>
      <c r="M192" s="41"/>
    </row>
    <row r="193" spans="1:13" hidden="1" x14ac:dyDescent="0.3">
      <c r="A193" s="33">
        <v>3</v>
      </c>
      <c r="B193" s="34"/>
      <c r="C193" s="13"/>
      <c r="D193" s="15" t="e">
        <f t="shared" si="42"/>
        <v>#NAME?</v>
      </c>
      <c r="E193" s="15" t="e">
        <f t="shared" si="36"/>
        <v>#NAME?</v>
      </c>
      <c r="F193" s="16">
        <f t="shared" si="37"/>
        <v>2002288.18</v>
      </c>
      <c r="G193" s="16" t="e">
        <f t="shared" si="38"/>
        <v>#NAME?</v>
      </c>
      <c r="H193" s="15" t="e">
        <f t="shared" si="43"/>
        <v>#NAME?</v>
      </c>
      <c r="I193" s="15" t="e">
        <f t="shared" si="40"/>
        <v>#NAME?</v>
      </c>
      <c r="J193" s="15" t="e">
        <f t="shared" si="41"/>
        <v>#NAME?</v>
      </c>
      <c r="L193" s="40"/>
      <c r="M193" s="41"/>
    </row>
    <row r="194" spans="1:13" hidden="1" x14ac:dyDescent="0.3">
      <c r="A194" s="33">
        <v>2</v>
      </c>
      <c r="B194" s="34"/>
      <c r="C194" s="13"/>
      <c r="D194" s="15" t="e">
        <f t="shared" si="42"/>
        <v>#NAME?</v>
      </c>
      <c r="E194" s="15" t="e">
        <f t="shared" si="36"/>
        <v>#NAME?</v>
      </c>
      <c r="F194" s="16">
        <f t="shared" si="37"/>
        <v>2002288.18</v>
      </c>
      <c r="G194" s="16" t="e">
        <f t="shared" si="38"/>
        <v>#NAME?</v>
      </c>
      <c r="H194" s="15" t="e">
        <f t="shared" si="43"/>
        <v>#NAME?</v>
      </c>
      <c r="I194" s="15" t="e">
        <f t="shared" si="40"/>
        <v>#NAME?</v>
      </c>
      <c r="J194" s="15" t="e">
        <f t="shared" si="41"/>
        <v>#NAME?</v>
      </c>
      <c r="L194" s="40"/>
      <c r="M194" s="41"/>
    </row>
    <row r="195" spans="1:13" hidden="1" x14ac:dyDescent="0.3">
      <c r="A195" s="33">
        <v>1</v>
      </c>
      <c r="B195" s="34"/>
      <c r="C195" s="13"/>
      <c r="D195" s="15" t="e">
        <f t="shared" si="42"/>
        <v>#NAME?</v>
      </c>
      <c r="E195" s="15" t="e">
        <f t="shared" si="36"/>
        <v>#NAME?</v>
      </c>
      <c r="F195" s="16">
        <f t="shared" si="37"/>
        <v>2002288.18</v>
      </c>
      <c r="G195" s="16" t="e">
        <f t="shared" si="38"/>
        <v>#NAME?</v>
      </c>
      <c r="H195" s="15" t="e">
        <f t="shared" si="43"/>
        <v>#NAME?</v>
      </c>
      <c r="I195" s="15" t="e">
        <f t="shared" si="40"/>
        <v>#NAME?</v>
      </c>
      <c r="J195" s="15" t="e">
        <f t="shared" si="41"/>
        <v>#NAME?</v>
      </c>
      <c r="L195" s="40"/>
      <c r="M195" s="41"/>
    </row>
    <row r="196" spans="1:13" x14ac:dyDescent="0.3">
      <c r="A196" s="106"/>
      <c r="B196" s="107"/>
      <c r="C196" s="107"/>
      <c r="D196" s="107"/>
      <c r="E196" s="107"/>
      <c r="F196" s="107"/>
      <c r="G196" s="107"/>
      <c r="H196" s="107"/>
      <c r="I196" s="107"/>
      <c r="J196" s="107"/>
    </row>
    <row r="197" spans="1:13" x14ac:dyDescent="0.3">
      <c r="A197" s="103" t="s">
        <v>69</v>
      </c>
      <c r="B197" s="115"/>
      <c r="C197" s="115"/>
      <c r="D197" s="115"/>
      <c r="E197" s="115"/>
      <c r="F197" s="115"/>
      <c r="G197" s="115"/>
      <c r="H197" s="115"/>
      <c r="I197" s="115"/>
      <c r="J197" s="115"/>
    </row>
    <row r="198" spans="1:13" x14ac:dyDescent="0.3"/>
  </sheetData>
  <sheetProtection sheet="1" objects="1" scenarios="1"/>
  <mergeCells count="25">
    <mergeCell ref="A197:J197"/>
    <mergeCell ref="A160:J160"/>
    <mergeCell ref="A161:J161"/>
    <mergeCell ref="A163:J163"/>
    <mergeCell ref="A164:J164"/>
    <mergeCell ref="A165:J165"/>
    <mergeCell ref="A196:J196"/>
    <mergeCell ref="A129:J129"/>
    <mergeCell ref="A10:J10"/>
    <mergeCell ref="A65:J65"/>
    <mergeCell ref="A66:J66"/>
    <mergeCell ref="A67:J67"/>
    <mergeCell ref="A68:J68"/>
    <mergeCell ref="A69:J69"/>
    <mergeCell ref="A70:J70"/>
    <mergeCell ref="A124:J124"/>
    <mergeCell ref="A125:J125"/>
    <mergeCell ref="A127:J127"/>
    <mergeCell ref="A128:J128"/>
    <mergeCell ref="A9:J9"/>
    <mergeCell ref="B2:I2"/>
    <mergeCell ref="B4:I4"/>
    <mergeCell ref="B5:I5"/>
    <mergeCell ref="B6:I6"/>
    <mergeCell ref="A8:J8"/>
  </mergeCells>
  <pageMargins left="0.31496062992125984" right="0.31496062992125984" top="0.74803149606299213" bottom="0.74803149606299213" header="0.31496062992125984" footer="0.31496062992125984"/>
  <pageSetup paperSize="9" scale="59" fitToHeight="0" orientation="portrait" horizontalDpi="300" verticalDpi="300" r:id="rId1"/>
  <headerFooter>
    <oddHeader>&amp;F</oddHeader>
    <oddFooter>&amp;L&amp;BImperial College London Confidential&amp;B&amp;C&amp;D&amp;RPage &amp;P</oddFooter>
  </headerFooter>
  <rowBreaks count="2" manualBreakCount="2">
    <brk id="67" max="9" man="1"/>
    <brk id="12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Y40"/>
  <sheetViews>
    <sheetView showGridLines="0" showRowColHeaders="0" topLeftCell="A6" zoomScaleNormal="100" workbookViewId="0">
      <selection activeCell="G9" sqref="G9"/>
    </sheetView>
  </sheetViews>
  <sheetFormatPr defaultColWidth="0" defaultRowHeight="12.5" x14ac:dyDescent="0.25"/>
  <cols>
    <col min="1" max="1" width="46.453125" customWidth="1"/>
    <col min="2" max="2" width="0.81640625" customWidth="1"/>
    <col min="3" max="3" width="14.81640625" hidden="1" customWidth="1"/>
    <col min="4" max="4" width="18.54296875" customWidth="1"/>
    <col min="5" max="5" width="1" customWidth="1"/>
    <col min="6" max="6" width="16.453125" hidden="1" customWidth="1"/>
    <col min="7" max="7" width="18.54296875" customWidth="1"/>
    <col min="8" max="8" width="1.453125" customWidth="1"/>
    <col min="9" max="9" width="15.81640625" hidden="1" customWidth="1"/>
    <col min="10" max="10" width="18.54296875" customWidth="1"/>
    <col min="11" max="11" width="13.1796875" hidden="1" customWidth="1"/>
    <col min="12" max="25" width="10" hidden="1" customWidth="1"/>
    <col min="26" max="16384" width="9.1796875" hidden="1"/>
  </cols>
  <sheetData>
    <row r="2" spans="1:10" ht="13" x14ac:dyDescent="0.3">
      <c r="A2" s="1" t="s">
        <v>40</v>
      </c>
      <c r="C2" t="s">
        <v>29</v>
      </c>
      <c r="D2" s="29">
        <v>45870</v>
      </c>
    </row>
    <row r="4" spans="1:10" ht="13" x14ac:dyDescent="0.3">
      <c r="A4" s="1" t="s">
        <v>6</v>
      </c>
      <c r="C4" t="s">
        <v>7</v>
      </c>
      <c r="D4" s="73" t="s">
        <v>82</v>
      </c>
      <c r="G4" t="s">
        <v>49</v>
      </c>
    </row>
    <row r="6" spans="1:10" ht="13" x14ac:dyDescent="0.3">
      <c r="A6" s="118" t="s">
        <v>83</v>
      </c>
      <c r="B6" s="118"/>
      <c r="C6" s="118"/>
      <c r="D6" s="118"/>
      <c r="E6" s="118"/>
      <c r="F6" s="118"/>
      <c r="G6" s="118"/>
      <c r="H6" s="118"/>
      <c r="I6" s="118"/>
      <c r="J6" s="118"/>
    </row>
    <row r="8" spans="1:10" ht="26" x14ac:dyDescent="0.3">
      <c r="A8" s="1" t="s">
        <v>44</v>
      </c>
      <c r="D8" s="26" t="s">
        <v>41</v>
      </c>
      <c r="E8" s="27"/>
      <c r="F8" s="27"/>
      <c r="G8" s="26" t="s">
        <v>8</v>
      </c>
      <c r="H8" s="27"/>
      <c r="I8" s="27"/>
      <c r="J8" s="26" t="s">
        <v>9</v>
      </c>
    </row>
    <row r="9" spans="1:10" x14ac:dyDescent="0.25">
      <c r="A9" s="30" t="s">
        <v>18</v>
      </c>
      <c r="C9" t="s">
        <v>10</v>
      </c>
      <c r="D9" s="82">
        <v>6396</v>
      </c>
      <c r="E9" s="80"/>
      <c r="F9" s="80" t="str">
        <f>$C9&amp;"_Ee_Rate"</f>
        <v>NIBand1_Ee_Rate</v>
      </c>
      <c r="G9" s="83">
        <v>0</v>
      </c>
      <c r="H9" s="80"/>
      <c r="I9" s="80" t="str">
        <f>$C9&amp;"_Er_Rate"</f>
        <v>NIBand1_Er_Rate</v>
      </c>
      <c r="J9" s="83">
        <v>0</v>
      </c>
    </row>
    <row r="10" spans="1:10" x14ac:dyDescent="0.25">
      <c r="A10" s="30" t="s">
        <v>19</v>
      </c>
      <c r="C10" t="s">
        <v>11</v>
      </c>
      <c r="D10" s="82">
        <v>12570</v>
      </c>
      <c r="E10" s="80"/>
      <c r="F10" s="80" t="str">
        <f t="shared" ref="F10:F16" si="0">$C10&amp;"_Ee_Rate"</f>
        <v>NIBand2_Ee_Rate</v>
      </c>
      <c r="G10" s="83">
        <v>0</v>
      </c>
      <c r="H10" s="80"/>
      <c r="I10" s="80" t="str">
        <f t="shared" ref="I10:I16" si="1">$C10&amp;"_Er_Rate"</f>
        <v>NIBand2_Er_Rate</v>
      </c>
      <c r="J10" s="83">
        <v>0</v>
      </c>
    </row>
    <row r="11" spans="1:10" x14ac:dyDescent="0.25">
      <c r="A11" s="30" t="s">
        <v>20</v>
      </c>
      <c r="C11" t="s">
        <v>12</v>
      </c>
      <c r="D11" s="82">
        <v>9100</v>
      </c>
      <c r="E11" s="80"/>
      <c r="F11" s="80" t="str">
        <f t="shared" si="0"/>
        <v>NIBand3_Ee_Rate</v>
      </c>
      <c r="G11" s="83">
        <v>0</v>
      </c>
      <c r="H11" s="80"/>
      <c r="I11" s="80" t="str">
        <f t="shared" si="1"/>
        <v>NIBand3_Er_Rate</v>
      </c>
      <c r="J11" s="83">
        <v>0</v>
      </c>
    </row>
    <row r="12" spans="1:10" x14ac:dyDescent="0.25">
      <c r="A12" s="30" t="s">
        <v>51</v>
      </c>
      <c r="C12" t="s">
        <v>13</v>
      </c>
      <c r="D12" s="82">
        <v>50270</v>
      </c>
      <c r="E12" s="80"/>
      <c r="F12" s="80" t="str">
        <f t="shared" si="0"/>
        <v>NIBand4_Ee_Rate</v>
      </c>
      <c r="G12" s="84">
        <v>0.08</v>
      </c>
      <c r="H12" s="80"/>
      <c r="I12" s="80" t="str">
        <f t="shared" si="1"/>
        <v>NIBand4_Er_Rate</v>
      </c>
      <c r="J12" s="84">
        <v>0.15</v>
      </c>
    </row>
    <row r="13" spans="1:10" x14ac:dyDescent="0.25">
      <c r="A13" s="30" t="s">
        <v>52</v>
      </c>
      <c r="C13" t="s">
        <v>14</v>
      </c>
      <c r="D13" s="82">
        <v>50270</v>
      </c>
      <c r="E13" s="80"/>
      <c r="F13" s="80" t="str">
        <f t="shared" si="0"/>
        <v>NIBand5_Ee_Rate</v>
      </c>
      <c r="G13" s="84">
        <v>0.08</v>
      </c>
      <c r="H13" s="80"/>
      <c r="I13" s="80" t="str">
        <f t="shared" si="1"/>
        <v>NIBand5_Er_Rate</v>
      </c>
      <c r="J13" s="84">
        <v>0.15</v>
      </c>
    </row>
    <row r="14" spans="1:10" x14ac:dyDescent="0.25">
      <c r="A14" s="30" t="s">
        <v>21</v>
      </c>
      <c r="C14" t="s">
        <v>15</v>
      </c>
      <c r="D14" s="82">
        <v>50270</v>
      </c>
      <c r="E14" s="80"/>
      <c r="F14" s="80" t="str">
        <f t="shared" si="0"/>
        <v>NIBand6_Ee_Rate</v>
      </c>
      <c r="G14" s="84">
        <v>0.08</v>
      </c>
      <c r="H14" s="80"/>
      <c r="I14" s="80" t="str">
        <f t="shared" si="1"/>
        <v>NIBand6_Er_Rate</v>
      </c>
      <c r="J14" s="84">
        <v>0.15</v>
      </c>
    </row>
    <row r="15" spans="1:10" x14ac:dyDescent="0.25">
      <c r="A15" s="30" t="s">
        <v>53</v>
      </c>
      <c r="C15" t="s">
        <v>16</v>
      </c>
      <c r="D15" s="82">
        <v>99999999</v>
      </c>
      <c r="E15" s="80"/>
      <c r="F15" s="80" t="str">
        <f t="shared" si="0"/>
        <v>NIBand7_Ee_Rate</v>
      </c>
      <c r="G15" s="84">
        <v>0.02</v>
      </c>
      <c r="H15" s="80"/>
      <c r="I15" s="80" t="str">
        <f t="shared" si="1"/>
        <v>NIBand7_Er_Rate</v>
      </c>
      <c r="J15" s="84">
        <v>0.15</v>
      </c>
    </row>
    <row r="16" spans="1:10" x14ac:dyDescent="0.25">
      <c r="A16" s="30" t="s">
        <v>22</v>
      </c>
      <c r="C16" t="s">
        <v>17</v>
      </c>
      <c r="D16" s="82">
        <v>0</v>
      </c>
      <c r="E16" s="80"/>
      <c r="F16" s="80" t="str">
        <f t="shared" si="0"/>
        <v>NIBand8_Ee_Rate</v>
      </c>
      <c r="G16" s="83">
        <v>0</v>
      </c>
      <c r="H16" s="80"/>
      <c r="I16" s="80" t="str">
        <f t="shared" si="1"/>
        <v>NIBand8_Er_Rate</v>
      </c>
      <c r="J16" s="83">
        <v>0</v>
      </c>
    </row>
    <row r="18" spans="1:10" ht="13" x14ac:dyDescent="0.3">
      <c r="A18" s="118" t="s">
        <v>23</v>
      </c>
      <c r="B18" s="118"/>
      <c r="C18" s="118"/>
      <c r="D18" s="118"/>
      <c r="E18" s="118"/>
      <c r="F18" s="118"/>
      <c r="G18" s="118"/>
    </row>
    <row r="20" spans="1:10" ht="13" x14ac:dyDescent="0.3">
      <c r="D20" s="28" t="s">
        <v>42</v>
      </c>
      <c r="E20" s="27"/>
      <c r="F20" s="27"/>
      <c r="G20" s="28" t="s">
        <v>43</v>
      </c>
    </row>
    <row r="21" spans="1:10" ht="13" x14ac:dyDescent="0.3">
      <c r="A21" s="28" t="s">
        <v>24</v>
      </c>
      <c r="C21" t="s">
        <v>25</v>
      </c>
      <c r="D21" s="79">
        <v>6.0999999999999999E-2</v>
      </c>
      <c r="E21" s="80"/>
      <c r="F21" s="80" t="s">
        <v>27</v>
      </c>
      <c r="G21" s="79">
        <v>0.14499999999999999</v>
      </c>
    </row>
    <row r="22" spans="1:10" ht="13" x14ac:dyDescent="0.3">
      <c r="A22" s="28" t="s">
        <v>80</v>
      </c>
      <c r="C22" t="s">
        <v>26</v>
      </c>
      <c r="D22" s="81">
        <v>0.06</v>
      </c>
      <c r="E22" s="80"/>
      <c r="F22" s="80" t="s">
        <v>28</v>
      </c>
      <c r="G22" s="81">
        <v>0.19</v>
      </c>
    </row>
    <row r="23" spans="1:10" ht="13" x14ac:dyDescent="0.3">
      <c r="A23" s="28" t="s">
        <v>79</v>
      </c>
      <c r="C23" t="s">
        <v>26</v>
      </c>
      <c r="D23" s="81">
        <v>0.06</v>
      </c>
      <c r="E23" s="80"/>
      <c r="F23" s="80" t="s">
        <v>28</v>
      </c>
      <c r="G23" s="81">
        <v>0.16</v>
      </c>
    </row>
    <row r="24" spans="1:10" ht="13" x14ac:dyDescent="0.3">
      <c r="A24" s="117" t="s">
        <v>46</v>
      </c>
      <c r="B24" s="117"/>
      <c r="C24" s="117"/>
      <c r="D24" s="117"/>
      <c r="E24" s="117"/>
      <c r="F24" s="117"/>
      <c r="G24" s="117"/>
      <c r="H24" s="117"/>
      <c r="I24" s="117"/>
      <c r="J24" s="117"/>
    </row>
    <row r="25" spans="1:10" ht="24" customHeight="1" x14ac:dyDescent="0.25">
      <c r="A25" s="116" t="s">
        <v>45</v>
      </c>
      <c r="B25" s="116"/>
      <c r="C25" s="116"/>
      <c r="D25" s="116"/>
      <c r="E25" s="116"/>
      <c r="F25" s="116"/>
      <c r="G25" s="116"/>
      <c r="H25" s="116"/>
      <c r="I25" s="116"/>
      <c r="J25" s="116"/>
    </row>
    <row r="26" spans="1:10" ht="27.75" customHeight="1" x14ac:dyDescent="0.25">
      <c r="A26" s="116" t="s">
        <v>47</v>
      </c>
      <c r="B26" s="116"/>
      <c r="C26" s="116"/>
      <c r="D26" s="116"/>
      <c r="E26" s="116"/>
      <c r="F26" s="116"/>
      <c r="G26" s="116"/>
      <c r="H26" s="116"/>
      <c r="I26" s="116"/>
      <c r="J26" s="116"/>
    </row>
    <row r="27" spans="1:10" ht="47.25" customHeight="1" x14ac:dyDescent="0.25">
      <c r="A27" s="116" t="s">
        <v>48</v>
      </c>
      <c r="B27" s="116"/>
      <c r="C27" s="116"/>
      <c r="D27" s="116"/>
      <c r="E27" s="116"/>
      <c r="F27" s="116"/>
      <c r="G27" s="116"/>
      <c r="H27" s="116"/>
      <c r="I27" s="116"/>
      <c r="J27" s="116"/>
    </row>
    <row r="28" spans="1:10" ht="21.75" customHeight="1" x14ac:dyDescent="0.25">
      <c r="A28" s="116" t="s">
        <v>50</v>
      </c>
      <c r="B28" s="116"/>
      <c r="C28" s="116"/>
      <c r="D28" s="116"/>
      <c r="E28" s="116"/>
      <c r="F28" s="116"/>
      <c r="G28" s="116"/>
      <c r="H28" s="116"/>
      <c r="I28" s="116"/>
      <c r="J28" s="116"/>
    </row>
    <row r="29" spans="1:10" ht="31.5" customHeight="1" x14ac:dyDescent="0.25">
      <c r="A29" s="116" t="s">
        <v>78</v>
      </c>
      <c r="B29" s="116"/>
      <c r="C29" s="116"/>
      <c r="D29" s="116"/>
      <c r="E29" s="116"/>
      <c r="F29" s="116"/>
      <c r="G29" s="116"/>
      <c r="H29" s="116"/>
      <c r="I29" s="116"/>
      <c r="J29" s="116"/>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sheetData>
  <mergeCells count="8">
    <mergeCell ref="A29:J29"/>
    <mergeCell ref="A24:J24"/>
    <mergeCell ref="A28:J28"/>
    <mergeCell ref="A18:G18"/>
    <mergeCell ref="A6:J6"/>
    <mergeCell ref="A25:J25"/>
    <mergeCell ref="A26:J26"/>
    <mergeCell ref="A27:J27"/>
  </mergeCells>
  <pageMargins left="0.31496062992125984" right="0.31496062992125984" top="0.74803149606299213" bottom="0.74803149606299213" header="0.31496062992125984" footer="0.31496062992125984"/>
  <pageSetup paperSize="9" scale="94" fitToHeight="0" orientation="portrait" horizontalDpi="300" verticalDpi="300" r:id="rId1"/>
  <headerFooter>
    <oddHeader>&amp;F</oddHeader>
    <oddFooter>&amp;L&amp;BImperial College London Confidential&amp;B&amp;C&amp;D&amp;RPage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W N 9 V o 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A Z Y 3 1 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W N 9 V i i K R 7 g O A A A A E Q A A A B M A H A B G b 3 J t d W x h c y 9 T Z W N 0 a W 9 u M S 5 t I K I Y A C i g F A A A A A A A A A A A A A A A A A A A A A A A A A A A A C t O T S 7 J z M 9 T C I b Q h t Y A U E s B A i 0 A F A A C A A g A G W N 9 V o 9 4 G z C m A A A A 9 g A A A B I A A A A A A A A A A A A A A A A A A A A A A E N v b m Z p Z y 9 Q Y W N r Y W d l L n h t b F B L A Q I t A B Q A A g A I A B l j f V Y P y u m r p A A A A O k A A A A T A A A A A A A A A A A A A A A A A P I A A A B b Q 2 9 u d G V u d F 9 U e X B l c 1 0 u e G 1 s U E s B A i 0 A F A A C A A g A G W N 9 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K v 9 G h u N Z J M g b P q 5 p u Z F n U A A A A A A g A A A A A A E G Y A A A A B A A A g A A A A L b / j r D D M Q B o 0 f x o s l j M V 4 N H 3 w 9 P 7 M g 3 5 L E 3 Y k x Q j P 0 w A A A A A D o A A A A A C A A A g A A A A s K N c 5 8 Q O D s s K 7 G 1 h T E R X l r k 3 W w j H L v X G y u R / 4 C q J 7 O N Q A A A A e C / C 9 B P s v 8 y q p c f T p N k 1 D E C k F O Z W H K c g B m l 7 Q C e C R 1 Y B + q A c t 4 V N p z A O 3 W O 0 e L 5 0 O t 4 W b W v T J 8 4 0 X k H i i E d j F A G n q U D 4 B P i A b O d S 2 S b Q l n F A A A A A S o W 3 / U D c f 5 b U k P M v k c D c V m a h m E M B 5 g 7 p c G X O Z M R J 8 o 5 B 9 K t F P o 9 F + 0 q j 0 + 8 C v c Z 1 Z + h W M R + a o X W c v n L s Q H h N / g = = < / D a t a M a s h u p > 
</file>

<file path=customXml/itemProps1.xml><?xml version="1.0" encoding="utf-8"?>
<ds:datastoreItem xmlns:ds="http://schemas.openxmlformats.org/officeDocument/2006/customXml" ds:itemID="{EF719C55-A336-4B1D-8835-0F68BBD820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70</vt:i4>
      </vt:variant>
    </vt:vector>
  </HeadingPairs>
  <TitlesOfParts>
    <vt:vector size="76" baseType="lpstr">
      <vt:lpstr>LandingPage</vt:lpstr>
      <vt:lpstr>Calculator</vt:lpstr>
      <vt:lpstr>USS_Table</vt:lpstr>
      <vt:lpstr>SAUL_CARE_Table</vt:lpstr>
      <vt:lpstr>SAUL_Start Table</vt:lpstr>
      <vt:lpstr>TaxBands_ContRates</vt:lpstr>
      <vt:lpstr>Calculator!Ee_NICs_nonPenSMART</vt:lpstr>
      <vt:lpstr>SAUL_CARE_Table!Ee_NICs_nonPenSMART</vt:lpstr>
      <vt:lpstr>'SAUL_Start Table'!Ee_NICs_nonPenSMART</vt:lpstr>
      <vt:lpstr>USS_Table!Ee_NICs_nonPenSMART</vt:lpstr>
      <vt:lpstr>Calculator!Ee_NICs_PenSmart</vt:lpstr>
      <vt:lpstr>SAUL_CARE_Table!Ee_NICs_PenSmart</vt:lpstr>
      <vt:lpstr>'SAUL_Start Table'!Ee_NICs_PenSmart</vt:lpstr>
      <vt:lpstr>USS_Table!Ee_NICs_PenSmart</vt:lpstr>
      <vt:lpstr>Calculator!Ee_NISaving</vt:lpstr>
      <vt:lpstr>SAUL_CARE_Table!Ee_NISaving</vt:lpstr>
      <vt:lpstr>'SAUL_Start Table'!Ee_NISaving</vt:lpstr>
      <vt:lpstr>USS_Table!Ee_NISaving</vt:lpstr>
      <vt:lpstr>Calculator!Ee_StandardConts</vt:lpstr>
      <vt:lpstr>SAUL_CARE_Table!Ee_StandardConts</vt:lpstr>
      <vt:lpstr>'SAUL_Start Table'!Ee_StandardConts</vt:lpstr>
      <vt:lpstr>USS_Table!Ee_StandardConts</vt:lpstr>
      <vt:lpstr>Calculator!Er_ContInclPenSMART</vt:lpstr>
      <vt:lpstr>SAUL_CARE_Table!Er_ContInclPenSMART</vt:lpstr>
      <vt:lpstr>'SAUL_Start Table'!Er_ContInclPenSMART</vt:lpstr>
      <vt:lpstr>USS_Table!Er_ContInclPenSMART</vt:lpstr>
      <vt:lpstr>Calculator!Er_StandardCont</vt:lpstr>
      <vt:lpstr>SAUL_CARE_Table!Er_StandardCont</vt:lpstr>
      <vt:lpstr>'SAUL_Start Table'!Er_StandardCont</vt:lpstr>
      <vt:lpstr>USS_Table!Er_StandardCont</vt:lpstr>
      <vt:lpstr>NIBand1</vt:lpstr>
      <vt:lpstr>NIBand1_Ee_Rate</vt:lpstr>
      <vt:lpstr>NIBand1_Er_Rate</vt:lpstr>
      <vt:lpstr>NIBand2</vt:lpstr>
      <vt:lpstr>NIBand2_Ee_Rate</vt:lpstr>
      <vt:lpstr>NIBand2_Er_Rate</vt:lpstr>
      <vt:lpstr>NIBand3</vt:lpstr>
      <vt:lpstr>NIBand3_Ee_Rate</vt:lpstr>
      <vt:lpstr>NIBand3_Er_Rate</vt:lpstr>
      <vt:lpstr>NIBand4</vt:lpstr>
      <vt:lpstr>NIBand4_Ee_Rate</vt:lpstr>
      <vt:lpstr>NIBand4_Er_Rate</vt:lpstr>
      <vt:lpstr>NIBand5</vt:lpstr>
      <vt:lpstr>NIBand5_Ee_Rate</vt:lpstr>
      <vt:lpstr>NIBand5_Er_Rate</vt:lpstr>
      <vt:lpstr>NIBand6</vt:lpstr>
      <vt:lpstr>NIBand6_Ee_Rate</vt:lpstr>
      <vt:lpstr>NIBand6_Er_Rate</vt:lpstr>
      <vt:lpstr>NIBand7</vt:lpstr>
      <vt:lpstr>NIBand7_Ee_Rate</vt:lpstr>
      <vt:lpstr>NIBand7_Er_Rate</vt:lpstr>
      <vt:lpstr>NIBand8</vt:lpstr>
      <vt:lpstr>NIBand8_Ee_Rate</vt:lpstr>
      <vt:lpstr>NIBand8_Er_Rate</vt:lpstr>
      <vt:lpstr>PayScaleDate</vt:lpstr>
      <vt:lpstr>Calculator!PensionableSalary</vt:lpstr>
      <vt:lpstr>SAUL_CARE_Table!PensionableSalary</vt:lpstr>
      <vt:lpstr>'SAUL_Start Table'!PensionableSalary</vt:lpstr>
      <vt:lpstr>USS_Table!PensionableSalary</vt:lpstr>
      <vt:lpstr>Calculator!PensionScheme</vt:lpstr>
      <vt:lpstr>Calculator!PensionSMARTSalary_Adjusted</vt:lpstr>
      <vt:lpstr>SAUL_CARE_Table!PensionSMARTSalary_Adjusted</vt:lpstr>
      <vt:lpstr>'SAUL_Start Table'!PensionSMARTSalary_Adjusted</vt:lpstr>
      <vt:lpstr>USS_Table!PensionSMARTSalary_Adjusted</vt:lpstr>
      <vt:lpstr>Calculator!Print_Area</vt:lpstr>
      <vt:lpstr>SAUL_CARE_Table!Print_Area</vt:lpstr>
      <vt:lpstr>'SAUL_Start Table'!Print_Area</vt:lpstr>
      <vt:lpstr>TaxBands_ContRates!Print_Area</vt:lpstr>
      <vt:lpstr>USS_Table!Print_Area</vt:lpstr>
      <vt:lpstr>SAUL_Care_Ee_conts</vt:lpstr>
      <vt:lpstr>SAUL_Care_Er_conts</vt:lpstr>
      <vt:lpstr>SAUL_Start_Ee_Conts</vt:lpstr>
      <vt:lpstr>SAUL_Start_Er_Conts</vt:lpstr>
      <vt:lpstr>TaxYear</vt:lpstr>
      <vt:lpstr>USS_Ee_conts</vt:lpstr>
      <vt:lpstr>USS_Er_conts</vt:lpstr>
    </vt:vector>
  </TitlesOfParts>
  <Company>Imperial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eecase</dc:creator>
  <cp:lastModifiedBy>Peart, Aneeka R</cp:lastModifiedBy>
  <cp:lastPrinted>2020-11-11T14:49:51Z</cp:lastPrinted>
  <dcterms:created xsi:type="dcterms:W3CDTF">2003-09-29T10:55:59Z</dcterms:created>
  <dcterms:modified xsi:type="dcterms:W3CDTF">2025-12-05T08:56:53Z</dcterms:modified>
</cp:coreProperties>
</file>